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C:\Users\jaime\Dropbox\PREFEITURA_ENGENHARIA\AMPLIAÇÃO CRECHE ESTIVA\"/>
    </mc:Choice>
  </mc:AlternateContent>
  <xr:revisionPtr revIDLastSave="0" documentId="13_ncr:1_{86F4B7B1-C0FD-4FEF-A03A-AC81F74B140A}" xr6:coauthVersionLast="47" xr6:coauthVersionMax="47" xr10:uidLastSave="{00000000-0000-0000-0000-000000000000}"/>
  <bookViews>
    <workbookView xWindow="-120" yWindow="-120" windowWidth="29040" windowHeight="15840" tabRatio="857" xr2:uid="{00000000-000D-0000-FFFF-FFFF00000000}"/>
  </bookViews>
  <sheets>
    <sheet name="BDI" sheetId="66" r:id="rId1"/>
  </sheets>
  <definedNames>
    <definedName name="_xlnm.Print_Area" localSheetId="0">BDI!$A$1:$L$52</definedName>
    <definedName name="matriz">BDI!$Q$17:$V$21</definedName>
    <definedName name="matriz2">BDI!$Q$23:$V$27</definedName>
    <definedName name="TESTE">BDI!XEV:XEV*BDI!XEW:XEW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4" i="66" l="1"/>
  <c r="J21" i="66" s="1"/>
  <c r="F24" i="66"/>
  <c r="R37" i="66"/>
  <c r="Q37" i="66"/>
  <c r="N31" i="66"/>
  <c r="N30" i="66"/>
  <c r="N32" i="66" s="1"/>
  <c r="N34" i="66"/>
  <c r="H24" i="66"/>
  <c r="I24" i="66"/>
  <c r="G22" i="66"/>
  <c r="G21" i="66"/>
  <c r="H19" i="66"/>
  <c r="I19" i="66"/>
  <c r="H18" i="66"/>
  <c r="G18" i="66" s="1"/>
  <c r="I18" i="66"/>
  <c r="H17" i="66"/>
  <c r="I17" i="66"/>
  <c r="H16" i="66"/>
  <c r="G16" i="66" s="1"/>
  <c r="I16" i="66"/>
  <c r="H15" i="66"/>
  <c r="I15" i="66"/>
  <c r="H25" i="66"/>
  <c r="P10" i="66"/>
  <c r="C13" i="66" s="1"/>
  <c r="G17" i="66" l="1"/>
  <c r="G19" i="66"/>
  <c r="G15" i="66"/>
  <c r="G24" i="66"/>
  <c r="N33" i="66"/>
  <c r="N35" i="66" s="1"/>
  <c r="G42" i="66" s="1"/>
  <c r="A8" i="66"/>
  <c r="H23" i="66"/>
  <c r="I20" i="66"/>
  <c r="B40" i="66"/>
  <c r="I23" i="66"/>
  <c r="F23" i="66"/>
  <c r="H20" i="66"/>
  <c r="B39" i="66"/>
  <c r="F20" i="66" l="1"/>
  <c r="G23" i="66"/>
  <c r="N18" i="66" l="1"/>
  <c r="F27" i="66"/>
  <c r="G20" i="66"/>
  <c r="N20" i="66" l="1"/>
  <c r="Q42" i="66"/>
  <c r="Q43" i="66"/>
  <c r="R43" i="66"/>
  <c r="N59" i="66"/>
  <c r="R42" i="66"/>
  <c r="R44" i="66" l="1"/>
  <c r="N28" i="66" s="1"/>
  <c r="N22" i="66"/>
  <c r="N19" i="66" s="1"/>
  <c r="Q39" i="66"/>
  <c r="Q44" i="66"/>
  <c r="N27" i="66" l="1"/>
  <c r="B36" i="66"/>
  <c r="N57" i="66"/>
  <c r="N58" i="66"/>
  <c r="N54" i="66" l="1"/>
  <c r="G27" i="66" s="1"/>
</calcChain>
</file>

<file path=xl/sharedStrings.xml><?xml version="1.0" encoding="utf-8"?>
<sst xmlns="http://schemas.openxmlformats.org/spreadsheetml/2006/main" count="114" uniqueCount="99">
  <si>
    <t>L</t>
  </si>
  <si>
    <t>Data</t>
  </si>
  <si>
    <t>Localização</t>
  </si>
  <si>
    <t>Empreendimento</t>
  </si>
  <si>
    <t>Programa</t>
  </si>
  <si>
    <t>Agente Promotor</t>
  </si>
  <si>
    <t>R</t>
  </si>
  <si>
    <t>DF</t>
  </si>
  <si>
    <t>AC</t>
  </si>
  <si>
    <t>ITEM</t>
  </si>
  <si>
    <t xml:space="preserve">Nome: </t>
  </si>
  <si>
    <t>Número do Contrato</t>
  </si>
  <si>
    <t>.</t>
  </si>
  <si>
    <t>Registro:</t>
  </si>
  <si>
    <t>ART/RRT:</t>
  </si>
  <si>
    <t>TIPO DE OBRA</t>
  </si>
  <si>
    <t>ADMINISTRAÇÃO CENTRAL</t>
  </si>
  <si>
    <t>DESPESAS FINANCEIRAS</t>
  </si>
  <si>
    <t>TAXA REPRESENTATIVA DE TRIBUTOS</t>
  </si>
  <si>
    <t>SIGLAS</t>
  </si>
  <si>
    <t>DESCRIÇÃO ANALÍTICA</t>
  </si>
  <si>
    <t>PIS</t>
  </si>
  <si>
    <t>COFINS</t>
  </si>
  <si>
    <t>ISS</t>
  </si>
  <si>
    <t>SITUAÇÃO</t>
  </si>
  <si>
    <t>6.1</t>
  </si>
  <si>
    <t>6.2</t>
  </si>
  <si>
    <t>6.3</t>
  </si>
  <si>
    <t>BDI</t>
  </si>
  <si>
    <t>RISCO</t>
  </si>
  <si>
    <t>PERCENTUAL</t>
  </si>
  <si>
    <t>Justificativas e Observações:</t>
  </si>
  <si>
    <t>Construção de Edifícios</t>
  </si>
  <si>
    <t>Construção de Rodovias e Ferrovias</t>
  </si>
  <si>
    <t>Construção de Redes de Abastecimento de Água, Coleta de Esgoto e Construções Correlatas</t>
  </si>
  <si>
    <t>Construção e Manutenção de Estações e Redes de Distribuição de Energia Elétrica</t>
  </si>
  <si>
    <t>Obras Portuárias, Marítimas e Fluviais</t>
  </si>
  <si>
    <t>Fornecimento de Materiais e Equipamentos</t>
  </si>
  <si>
    <t>SEGURO E GARANTIA</t>
  </si>
  <si>
    <t>S + G</t>
  </si>
  <si>
    <t>LUCRO</t>
  </si>
  <si>
    <t>minimos</t>
  </si>
  <si>
    <t>maximos</t>
  </si>
  <si>
    <t>de 20,34% a 25,00%</t>
  </si>
  <si>
    <t>de 19,60% a 24,23%</t>
  </si>
  <si>
    <t>de 20,76% a 26,44%</t>
  </si>
  <si>
    <t>de 24,00% a 27,86%</t>
  </si>
  <si>
    <t>de 22,80% a 30,95%</t>
  </si>
  <si>
    <t>de 11,10% a 16,80%</t>
  </si>
  <si>
    <t>LIMITES DE BDI</t>
  </si>
  <si>
    <t>OK</t>
  </si>
  <si>
    <t>Fórmula - Acórdão TCU 2.622/2013:</t>
  </si>
  <si>
    <t>LIMITE CONFORME ACÓRDÃO TCU 2.622/2013</t>
  </si>
  <si>
    <t>%</t>
  </si>
  <si>
    <t>CPRB</t>
  </si>
  <si>
    <t>CONTRIBUIÇÃO PREVIDENCIÁRIA SOBRE A RECEITA BRUTA</t>
  </si>
  <si>
    <t>6.4</t>
  </si>
  <si>
    <t>real</t>
  </si>
  <si>
    <t>final</t>
  </si>
  <si>
    <t>1= abaixo</t>
  </si>
  <si>
    <t>2= dentro</t>
  </si>
  <si>
    <t>3= acima</t>
  </si>
  <si>
    <t>2= final abaixo</t>
  </si>
  <si>
    <t>3= final dentro real abaixo</t>
  </si>
  <si>
    <t>4= final dentro real dentro</t>
  </si>
  <si>
    <t>5= final acima real dentro</t>
  </si>
  <si>
    <t>6= final acima real acima</t>
  </si>
  <si>
    <t>OK!</t>
  </si>
  <si>
    <t>OK! Percentual do BDI quando calculado sem desoneração atende ao limite estipulado pelo Acórdão TCU 2.622/2013.</t>
  </si>
  <si>
    <t>I = PIS+COFINS+ISS+CPRB</t>
  </si>
  <si>
    <t>Composição do BDI para obras com mão-de-obra onerada</t>
  </si>
  <si>
    <t>Obs¹: Para pagamento de material em canteiro, quando possível nos programas do Gestor, o BDI de Materiais deve ser limitado a 12,00%.</t>
  </si>
  <si>
    <t>Percentual do BDI inferior ao limite estipulado pelo Acórdão TCU 2.622/2013.</t>
  </si>
  <si>
    <t>Percentual do BDI quando calculado sem desoneração é inferior ao limite estipulado pelo Acórdão TCU 2.622/2013.</t>
  </si>
  <si>
    <t>Percentual do BDI superior ao limite estipulado pelo Acórdão TCU 2.622/2013.</t>
  </si>
  <si>
    <t>Base de cálculo:</t>
  </si>
  <si>
    <t>Alíquota ISS:</t>
  </si>
  <si>
    <t>Responsável Técnico pela Composição do BDI</t>
  </si>
  <si>
    <t>Declaração do Tomador dos Recursos:</t>
  </si>
  <si>
    <t>Nome:</t>
  </si>
  <si>
    <t>CPF:</t>
  </si>
  <si>
    <t>Cargo:</t>
  </si>
  <si>
    <t>Responsável indicado pelo Tomador</t>
  </si>
  <si>
    <t>Eu, responsável técnico pelo orçamento, declaro para os devidos fins, que a opção pela desoneração sobre a folha de pagamento é mais adequada para a administração pública.</t>
  </si>
  <si>
    <t>Eu, responsável técnico pelo orçamento, declaro para os devidos fins, que a opção pela oneração sobre a folha de pagamento é mais adequada para a administração pública.</t>
  </si>
  <si>
    <t>Calculo real:</t>
  </si>
  <si>
    <t>onerado</t>
  </si>
  <si>
    <t>desonerado</t>
  </si>
  <si>
    <t>1º QUARTIL (MÍNIMO)</t>
  </si>
  <si>
    <t>3º QUARTIL (MÁXIMO)</t>
  </si>
  <si>
    <t>Composição do BDI para obras com mão-de-obra desonerada (conforme Lei 13.161 de 2015)</t>
  </si>
  <si>
    <t>VERSÃO 1.18 (Dez/2015)</t>
  </si>
  <si>
    <t>MUNICIPIO DE PESCARIA BRAVA-SC</t>
  </si>
  <si>
    <t>JAIME CORRÊA GUAREZI JUNIOR</t>
  </si>
  <si>
    <t>CREA SC 146111-5</t>
  </si>
  <si>
    <t>PMPB 1713</t>
  </si>
  <si>
    <t>AMPLIAÇÃO E REFORMA C.E.I. ESTIVA</t>
  </si>
  <si>
    <t>RUA ROQUE GUAREZI</t>
  </si>
  <si>
    <t>16.11.2021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</si>
</sst>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#,##0.0000;[Red]\-#,##0.0000"/>
    <numFmt numFmtId="166" formatCode="_(&quot;R$&quot;* #,##0.00_);_(&quot;R$&quot;* \(#,##0.00\);_(&quot;R$&quot;* &quot;-&quot;??_);_(@_)"/>
  </numFmts>
  <fonts count="51" x14ac:knownFonts="1">
    <font>
      <sz val="11"/>
      <color indexed="8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8"/>
      <color indexed="56"/>
      <name val="Cambria"/>
      <family val="2"/>
    </font>
    <font>
      <b/>
      <sz val="10"/>
      <color indexed="23"/>
      <name val="Calibri"/>
      <family val="2"/>
    </font>
    <font>
      <b/>
      <sz val="13"/>
      <color indexed="56"/>
      <name val="Calibri"/>
      <family val="2"/>
    </font>
    <font>
      <sz val="10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9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Arial"/>
      <family val="2"/>
    </font>
    <font>
      <b/>
      <sz val="9"/>
      <name val="Arial"/>
      <family val="2"/>
    </font>
    <font>
      <sz val="7.5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7"/>
      <color indexed="9"/>
      <name val="Arial"/>
      <family val="2"/>
    </font>
    <font>
      <sz val="7.5"/>
      <color indexed="9"/>
      <name val="Arial"/>
      <family val="2"/>
    </font>
    <font>
      <sz val="8"/>
      <color indexed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color indexed="41"/>
      <name val="Arial"/>
      <family val="2"/>
    </font>
    <font>
      <b/>
      <sz val="11"/>
      <color indexed="8"/>
      <name val="Arial"/>
      <family val="2"/>
    </font>
    <font>
      <b/>
      <sz val="12"/>
      <color indexed="9"/>
      <name val="Arial"/>
      <family val="2"/>
    </font>
    <font>
      <sz val="10"/>
      <color indexed="9"/>
      <name val="Arial"/>
      <family val="2"/>
    </font>
    <font>
      <sz val="8"/>
      <color indexed="10"/>
      <name val="Arial"/>
      <family val="2"/>
    </font>
    <font>
      <b/>
      <sz val="12"/>
      <name val="Arial"/>
      <family val="2"/>
    </font>
    <font>
      <b/>
      <sz val="10"/>
      <color indexed="9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sz val="8"/>
      <color rgb="FF000000"/>
      <name val="Tahoma"/>
      <family val="2"/>
    </font>
  </fonts>
  <fills count="5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50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0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2"/>
        <bgColor indexed="24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7"/>
        <bgColor indexed="64"/>
      </patternFill>
    </fill>
  </fills>
  <borders count="6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54"/>
      </top>
      <bottom style="medium">
        <color indexed="54"/>
      </bottom>
      <diagonal/>
    </border>
    <border>
      <left/>
      <right style="hair">
        <color indexed="64"/>
      </right>
      <top style="medium">
        <color indexed="54"/>
      </top>
      <bottom style="medium">
        <color indexed="54"/>
      </bottom>
      <diagonal/>
    </border>
    <border>
      <left style="hair">
        <color indexed="64"/>
      </left>
      <right style="medium">
        <color indexed="54"/>
      </right>
      <top style="medium">
        <color indexed="54"/>
      </top>
      <bottom style="medium">
        <color indexed="54"/>
      </bottom>
      <diagonal/>
    </border>
    <border>
      <left style="medium">
        <color indexed="54"/>
      </left>
      <right style="hair">
        <color indexed="64"/>
      </right>
      <top style="hair">
        <color indexed="64"/>
      </top>
      <bottom style="medium">
        <color indexed="54"/>
      </bottom>
      <diagonal/>
    </border>
    <border>
      <left style="hair">
        <color indexed="64"/>
      </left>
      <right/>
      <top style="hair">
        <color indexed="64"/>
      </top>
      <bottom style="medium">
        <color indexed="5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54"/>
      </left>
      <right style="hair">
        <color indexed="64"/>
      </right>
      <top style="medium">
        <color indexed="54"/>
      </top>
      <bottom style="hair">
        <color indexed="64"/>
      </bottom>
      <diagonal/>
    </border>
    <border>
      <left style="medium">
        <color indexed="5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54"/>
      </right>
      <top style="medium">
        <color indexed="54"/>
      </top>
      <bottom style="hair">
        <color indexed="64"/>
      </bottom>
      <diagonal/>
    </border>
    <border>
      <left style="hair">
        <color indexed="64"/>
      </left>
      <right style="medium">
        <color indexed="5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19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5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3" fillId="0" borderId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33" borderId="0" applyNumberFormat="0" applyBorder="0" applyAlignment="0" applyProtection="0"/>
    <xf numFmtId="0" fontId="10" fillId="3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6" fillId="34" borderId="1" applyNumberFormat="0" applyAlignment="0" applyProtection="0"/>
    <xf numFmtId="0" fontId="6" fillId="35" borderId="1" applyNumberFormat="0" applyAlignment="0" applyProtection="0"/>
    <xf numFmtId="0" fontId="6" fillId="35" borderId="1" applyNumberFormat="0" applyAlignment="0" applyProtection="0"/>
    <xf numFmtId="0" fontId="6" fillId="35" borderId="1" applyNumberFormat="0" applyAlignment="0" applyProtection="0"/>
    <xf numFmtId="0" fontId="6" fillId="35" borderId="1" applyNumberFormat="0" applyAlignment="0" applyProtection="0"/>
    <xf numFmtId="0" fontId="6" fillId="35" borderId="1" applyNumberFormat="0" applyAlignment="0" applyProtection="0"/>
    <xf numFmtId="0" fontId="6" fillId="35" borderId="1" applyNumberFormat="0" applyAlignment="0" applyProtection="0"/>
    <xf numFmtId="0" fontId="7" fillId="36" borderId="2" applyNumberFormat="0" applyAlignment="0" applyProtection="0"/>
    <xf numFmtId="0" fontId="7" fillId="36" borderId="2" applyNumberFormat="0" applyAlignment="0" applyProtection="0"/>
    <xf numFmtId="0" fontId="7" fillId="36" borderId="2" applyNumberFormat="0" applyAlignment="0" applyProtection="0"/>
    <xf numFmtId="0" fontId="7" fillId="36" borderId="2" applyNumberFormat="0" applyAlignment="0" applyProtection="0"/>
    <xf numFmtId="0" fontId="7" fillId="36" borderId="2" applyNumberFormat="0" applyAlignment="0" applyProtection="0"/>
    <xf numFmtId="0" fontId="7" fillId="36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7" fillId="37" borderId="2" applyNumberFormat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39" borderId="0" applyNumberFormat="0" applyBorder="0" applyAlignment="0" applyProtection="0"/>
    <xf numFmtId="0" fontId="4" fillId="39" borderId="0" applyNumberFormat="0" applyBorder="0" applyAlignment="0" applyProtection="0"/>
    <xf numFmtId="0" fontId="4" fillId="39" borderId="0" applyNumberFormat="0" applyBorder="0" applyAlignment="0" applyProtection="0"/>
    <xf numFmtId="0" fontId="4" fillId="39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4" fillId="40" borderId="0" applyNumberFormat="0" applyBorder="0" applyAlignment="0" applyProtection="0"/>
    <xf numFmtId="0" fontId="4" fillId="40" borderId="0" applyNumberFormat="0" applyBorder="0" applyAlignment="0" applyProtection="0"/>
    <xf numFmtId="0" fontId="4" fillId="40" borderId="0" applyNumberFormat="0" applyBorder="0" applyAlignment="0" applyProtection="0"/>
    <xf numFmtId="0" fontId="4" fillId="40" borderId="0" applyNumberFormat="0" applyBorder="0" applyAlignment="0" applyProtection="0"/>
    <xf numFmtId="0" fontId="4" fillId="40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41" borderId="0" applyNumberFormat="0" applyBorder="0" applyAlignment="0" applyProtection="0"/>
    <xf numFmtId="0" fontId="4" fillId="41" borderId="0" applyNumberFormat="0" applyBorder="0" applyAlignment="0" applyProtection="0"/>
    <xf numFmtId="0" fontId="4" fillId="41" borderId="0" applyNumberFormat="0" applyBorder="0" applyAlignment="0" applyProtection="0"/>
    <xf numFmtId="0" fontId="4" fillId="41" borderId="0" applyNumberFormat="0" applyBorder="0" applyAlignment="0" applyProtection="0"/>
    <xf numFmtId="0" fontId="4" fillId="41" borderId="0" applyNumberFormat="0" applyBorder="0" applyAlignment="0" applyProtection="0"/>
    <xf numFmtId="0" fontId="4" fillId="41" borderId="0" applyNumberFormat="0" applyBorder="0" applyAlignment="0" applyProtection="0"/>
    <xf numFmtId="0" fontId="9" fillId="13" borderId="1" applyNumberFormat="0" applyAlignment="0" applyProtection="0"/>
    <xf numFmtId="0" fontId="9" fillId="13" borderId="1" applyNumberFormat="0" applyAlignment="0" applyProtection="0"/>
    <xf numFmtId="0" fontId="9" fillId="13" borderId="1" applyNumberFormat="0" applyAlignment="0" applyProtection="0"/>
    <xf numFmtId="0" fontId="9" fillId="13" borderId="1" applyNumberFormat="0" applyAlignment="0" applyProtection="0"/>
    <xf numFmtId="0" fontId="9" fillId="13" borderId="1" applyNumberFormat="0" applyAlignment="0" applyProtection="0"/>
    <xf numFmtId="0" fontId="9" fillId="13" borderId="1" applyNumberFormat="0" applyAlignment="0" applyProtection="0"/>
    <xf numFmtId="0" fontId="15" fillId="0" borderId="0" applyNumberFormat="0" applyFill="0" applyBorder="0" applyAlignment="0" applyProtection="0"/>
    <xf numFmtId="0" fontId="5" fillId="4" borderId="0" applyNumberFormat="0" applyBorder="0" applyAlignment="0" applyProtection="0"/>
    <xf numFmtId="0" fontId="17" fillId="0" borderId="4" applyNumberFormat="0" applyFill="0" applyAlignment="0" applyProtection="0"/>
    <xf numFmtId="0" fontId="20" fillId="0" borderId="5" applyNumberFormat="0" applyFill="0" applyAlignment="0" applyProtection="0"/>
    <xf numFmtId="0" fontId="22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9" fillId="7" borderId="1" applyNumberFormat="0" applyAlignment="0" applyProtection="0"/>
    <xf numFmtId="0" fontId="8" fillId="0" borderId="3" applyNumberFormat="0" applyFill="0" applyAlignment="0" applyProtection="0"/>
    <xf numFmtId="166" fontId="12" fillId="0" borderId="0" applyFont="0" applyFill="0" applyBorder="0" applyAlignment="0" applyProtection="0"/>
    <xf numFmtId="0" fontId="11" fillId="43" borderId="0" applyNumberFormat="0" applyBorder="0" applyAlignment="0" applyProtection="0"/>
    <xf numFmtId="0" fontId="11" fillId="43" borderId="0" applyNumberFormat="0" applyBorder="0" applyAlignment="0" applyProtection="0"/>
    <xf numFmtId="0" fontId="11" fillId="43" borderId="0" applyNumberFormat="0" applyBorder="0" applyAlignment="0" applyProtection="0"/>
    <xf numFmtId="0" fontId="11" fillId="43" borderId="0" applyNumberFormat="0" applyBorder="0" applyAlignment="0" applyProtection="0"/>
    <xf numFmtId="0" fontId="11" fillId="43" borderId="0" applyNumberFormat="0" applyBorder="0" applyAlignment="0" applyProtection="0"/>
    <xf numFmtId="0" fontId="11" fillId="43" borderId="0" applyNumberFormat="0" applyBorder="0" applyAlignment="0" applyProtection="0"/>
    <xf numFmtId="0" fontId="11" fillId="42" borderId="0" applyNumberFormat="0" applyBorder="0" applyAlignment="0" applyProtection="0"/>
    <xf numFmtId="0" fontId="1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3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12" fillId="0" borderId="0"/>
    <xf numFmtId="0" fontId="33" fillId="0" borderId="0"/>
    <xf numFmtId="0" fontId="34" fillId="0" borderId="0"/>
    <xf numFmtId="0" fontId="12" fillId="0" borderId="0"/>
    <xf numFmtId="0" fontId="2" fillId="0" borderId="0"/>
    <xf numFmtId="0" fontId="24" fillId="0" borderId="0"/>
    <xf numFmtId="0" fontId="28" fillId="45" borderId="7" applyNumberFormat="0" applyAlignment="0" applyProtection="0"/>
    <xf numFmtId="0" fontId="28" fillId="45" borderId="7" applyNumberFormat="0" applyAlignment="0" applyProtection="0"/>
    <xf numFmtId="0" fontId="28" fillId="45" borderId="7" applyNumberFormat="0" applyAlignment="0" applyProtection="0"/>
    <xf numFmtId="0" fontId="28" fillId="45" borderId="7" applyNumberFormat="0" applyAlignment="0" applyProtection="0"/>
    <xf numFmtId="0" fontId="28" fillId="45" borderId="7" applyNumberFormat="0" applyAlignment="0" applyProtection="0"/>
    <xf numFmtId="0" fontId="28" fillId="45" borderId="7" applyNumberFormat="0" applyAlignment="0" applyProtection="0"/>
    <xf numFmtId="0" fontId="1" fillId="44" borderId="7" applyNumberFormat="0" applyFont="0" applyAlignment="0" applyProtection="0"/>
    <xf numFmtId="0" fontId="13" fillId="34" borderId="8" applyNumberFormat="0" applyAlignment="0" applyProtection="0"/>
    <xf numFmtId="9" fontId="28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3" fillId="35" borderId="8" applyNumberFormat="0" applyAlignment="0" applyProtection="0"/>
    <xf numFmtId="0" fontId="13" fillId="35" borderId="8" applyNumberFormat="0" applyAlignment="0" applyProtection="0"/>
    <xf numFmtId="0" fontId="13" fillId="35" borderId="8" applyNumberFormat="0" applyAlignment="0" applyProtection="0"/>
    <xf numFmtId="0" fontId="13" fillId="35" borderId="8" applyNumberFormat="0" applyAlignment="0" applyProtection="0"/>
    <xf numFmtId="0" fontId="13" fillId="35" borderId="8" applyNumberFormat="0" applyAlignment="0" applyProtection="0"/>
    <xf numFmtId="0" fontId="13" fillId="35" borderId="8" applyNumberFormat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6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8" fillId="0" borderId="0" applyNumberFormat="0" applyFill="0" applyBorder="0" applyAlignment="0" applyProtection="0"/>
    <xf numFmtId="165" fontId="19" fillId="0" borderId="0" applyFill="0" applyBorder="0" applyProtection="0">
      <alignment horizontal="center" textRotation="90"/>
    </xf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165" fontId="21" fillId="0" borderId="0" applyFill="0" applyBorder="0" applyProtection="0">
      <alignment horizontal="center" textRotation="90"/>
    </xf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164" fontId="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2" fillId="0" borderId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164" fontId="34" fillId="0" borderId="0" applyFont="0" applyFill="0" applyBorder="0" applyAlignment="0" applyProtection="0"/>
    <xf numFmtId="0" fontId="14" fillId="0" borderId="0" applyNumberFormat="0" applyFill="0" applyBorder="0" applyAlignment="0" applyProtection="0"/>
  </cellStyleXfs>
  <cellXfs count="183">
    <xf numFmtId="0" fontId="0" fillId="0" borderId="0" xfId="0"/>
    <xf numFmtId="0" fontId="32" fillId="0" borderId="0" xfId="232" applyNumberFormat="1" applyFont="1" applyBorder="1" applyAlignment="1" applyProtection="1">
      <protection hidden="1"/>
    </xf>
    <xf numFmtId="0" fontId="36" fillId="0" borderId="0" xfId="0" applyFont="1" applyBorder="1" applyAlignment="1" applyProtection="1">
      <alignment horizontal="center"/>
    </xf>
    <xf numFmtId="0" fontId="37" fillId="0" borderId="0" xfId="0" applyFont="1" applyBorder="1" applyAlignment="1" applyProtection="1">
      <alignment horizontal="center"/>
    </xf>
    <xf numFmtId="0" fontId="0" fillId="0" borderId="0" xfId="0" applyAlignment="1" applyProtection="1"/>
    <xf numFmtId="0" fontId="2" fillId="0" borderId="0" xfId="240" applyBorder="1" applyAlignment="1" applyProtection="1"/>
    <xf numFmtId="0" fontId="31" fillId="0" borderId="0" xfId="235" applyNumberFormat="1" applyFont="1" applyBorder="1" applyAlignment="1" applyProtection="1">
      <protection hidden="1"/>
    </xf>
    <xf numFmtId="0" fontId="2" fillId="0" borderId="0" xfId="240" applyAlignment="1" applyProtection="1"/>
    <xf numFmtId="0" fontId="31" fillId="0" borderId="0" xfId="235" applyNumberFormat="1" applyFont="1" applyFill="1" applyAlignment="1" applyProtection="1">
      <protection hidden="1"/>
    </xf>
    <xf numFmtId="0" fontId="32" fillId="0" borderId="0" xfId="235" applyNumberFormat="1" applyFont="1" applyFill="1" applyAlignment="1" applyProtection="1">
      <protection hidden="1"/>
    </xf>
    <xf numFmtId="0" fontId="2" fillId="0" borderId="0" xfId="240" applyFont="1" applyBorder="1" applyAlignment="1" applyProtection="1"/>
    <xf numFmtId="0" fontId="31" fillId="0" borderId="0" xfId="235" applyNumberFormat="1" applyFont="1" applyAlignment="1" applyProtection="1">
      <protection hidden="1"/>
    </xf>
    <xf numFmtId="0" fontId="2" fillId="0" borderId="0" xfId="240" applyProtection="1"/>
    <xf numFmtId="0" fontId="2" fillId="0" borderId="0" xfId="240" applyFill="1" applyProtection="1"/>
    <xf numFmtId="14" fontId="26" fillId="0" borderId="0" xfId="228" applyNumberFormat="1" applyFont="1" applyBorder="1" applyAlignment="1" applyProtection="1">
      <alignment horizontal="center" vertical="center" textRotation="180" wrapText="1"/>
      <protection hidden="1"/>
    </xf>
    <xf numFmtId="14" fontId="26" fillId="0" borderId="0" xfId="228" applyNumberFormat="1" applyFont="1" applyBorder="1" applyAlignment="1" applyProtection="1">
      <alignment vertical="center" textRotation="180" wrapText="1"/>
      <protection hidden="1"/>
    </xf>
    <xf numFmtId="0" fontId="2" fillId="0" borderId="0" xfId="240" applyBorder="1" applyAlignment="1" applyProtection="1">
      <alignment horizontal="left" wrapText="1"/>
    </xf>
    <xf numFmtId="0" fontId="24" fillId="0" borderId="0" xfId="240" applyFont="1" applyProtection="1"/>
    <xf numFmtId="0" fontId="24" fillId="0" borderId="0" xfId="240" applyFont="1" applyFill="1" applyProtection="1"/>
    <xf numFmtId="0" fontId="29" fillId="0" borderId="0" xfId="240" applyFont="1" applyProtection="1"/>
    <xf numFmtId="0" fontId="2" fillId="0" borderId="0" xfId="240" applyFill="1" applyBorder="1" applyAlignment="1" applyProtection="1">
      <alignment horizontal="left"/>
    </xf>
    <xf numFmtId="0" fontId="2" fillId="0" borderId="0" xfId="240" applyNumberFormat="1" applyBorder="1" applyAlignment="1" applyProtection="1"/>
    <xf numFmtId="0" fontId="2" fillId="0" borderId="0" xfId="240" applyNumberFormat="1" applyAlignment="1" applyProtection="1"/>
    <xf numFmtId="0" fontId="26" fillId="0" borderId="0" xfId="228" applyNumberFormat="1" applyFont="1" applyBorder="1" applyAlignment="1" applyProtection="1">
      <alignment horizontal="center" vertical="center" wrapText="1"/>
      <protection hidden="1"/>
    </xf>
    <xf numFmtId="0" fontId="24" fillId="0" borderId="0" xfId="240" applyNumberFormat="1" applyFont="1" applyAlignment="1" applyProtection="1"/>
    <xf numFmtId="0" fontId="2" fillId="0" borderId="0" xfId="240" applyNumberFormat="1" applyFill="1" applyAlignment="1" applyProtection="1"/>
    <xf numFmtId="14" fontId="26" fillId="0" borderId="0" xfId="228" applyNumberFormat="1" applyFont="1" applyBorder="1" applyAlignment="1" applyProtection="1">
      <alignment vertical="center" wrapText="1"/>
      <protection hidden="1"/>
    </xf>
    <xf numFmtId="0" fontId="2" fillId="0" borderId="0" xfId="240" applyBorder="1" applyProtection="1"/>
    <xf numFmtId="0" fontId="24" fillId="0" borderId="0" xfId="240" applyFont="1" applyBorder="1" applyProtection="1"/>
    <xf numFmtId="0" fontId="24" fillId="0" borderId="0" xfId="240" applyNumberFormat="1" applyFont="1" applyBorder="1" applyAlignment="1" applyProtection="1"/>
    <xf numFmtId="0" fontId="25" fillId="0" borderId="0" xfId="239" applyFont="1" applyBorder="1" applyAlignment="1" applyProtection="1">
      <alignment horizontal="center" vertical="center"/>
    </xf>
    <xf numFmtId="0" fontId="26" fillId="0" borderId="10" xfId="228" applyNumberFormat="1" applyFont="1" applyBorder="1" applyAlignment="1" applyProtection="1">
      <alignment horizontal="center" vertical="center" wrapText="1"/>
      <protection hidden="1"/>
    </xf>
    <xf numFmtId="14" fontId="26" fillId="0" borderId="10" xfId="228" applyNumberFormat="1" applyFont="1" applyBorder="1" applyAlignment="1" applyProtection="1">
      <alignment horizontal="center" vertical="center" wrapText="1"/>
      <protection hidden="1"/>
    </xf>
    <xf numFmtId="10" fontId="0" fillId="0" borderId="0" xfId="0" applyNumberFormat="1" applyFill="1" applyBorder="1" applyAlignment="1" applyProtection="1">
      <alignment horizontal="left" wrapText="1"/>
    </xf>
    <xf numFmtId="0" fontId="0" fillId="0" borderId="0" xfId="0" applyBorder="1" applyAlignment="1" applyProtection="1"/>
    <xf numFmtId="0" fontId="0" fillId="0" borderId="0" xfId="0" applyAlignment="1" applyProtection="1">
      <alignment horizontal="center" vertical="center"/>
    </xf>
    <xf numFmtId="0" fontId="27" fillId="0" borderId="11" xfId="228" applyNumberFormat="1" applyFont="1" applyBorder="1" applyAlignment="1" applyProtection="1">
      <alignment horizontal="center" vertical="center" wrapText="1"/>
      <protection hidden="1"/>
    </xf>
    <xf numFmtId="14" fontId="27" fillId="0" borderId="12" xfId="228" applyNumberFormat="1" applyFont="1" applyBorder="1" applyAlignment="1" applyProtection="1">
      <alignment vertical="center" wrapText="1"/>
      <protection hidden="1"/>
    </xf>
    <xf numFmtId="10" fontId="2" fillId="0" borderId="12" xfId="240" applyNumberFormat="1" applyFill="1" applyBorder="1" applyAlignment="1" applyProtection="1">
      <alignment horizontal="center" wrapText="1"/>
      <protection locked="0"/>
    </xf>
    <xf numFmtId="0" fontId="2" fillId="0" borderId="12" xfId="240" applyBorder="1" applyAlignment="1" applyProtection="1">
      <alignment horizontal="center" wrapText="1"/>
    </xf>
    <xf numFmtId="0" fontId="27" fillId="0" borderId="13" xfId="228" applyNumberFormat="1" applyFont="1" applyBorder="1" applyAlignment="1" applyProtection="1">
      <alignment horizontal="center" vertical="center" wrapText="1"/>
      <protection hidden="1"/>
    </xf>
    <xf numFmtId="14" fontId="27" fillId="0" borderId="14" xfId="228" applyNumberFormat="1" applyFont="1" applyBorder="1" applyAlignment="1" applyProtection="1">
      <alignment vertical="center" wrapText="1"/>
      <protection hidden="1"/>
    </xf>
    <xf numFmtId="10" fontId="2" fillId="0" borderId="14" xfId="240" applyNumberFormat="1" applyFill="1" applyBorder="1" applyAlignment="1" applyProtection="1">
      <alignment horizontal="center" wrapText="1"/>
      <protection locked="0"/>
    </xf>
    <xf numFmtId="0" fontId="2" fillId="0" borderId="14" xfId="240" applyBorder="1" applyAlignment="1" applyProtection="1">
      <alignment horizontal="center" wrapText="1"/>
    </xf>
    <xf numFmtId="10" fontId="2" fillId="0" borderId="14" xfId="240" applyNumberFormat="1" applyBorder="1" applyAlignment="1" applyProtection="1">
      <alignment horizontal="center" wrapText="1"/>
    </xf>
    <xf numFmtId="0" fontId="24" fillId="0" borderId="0" xfId="232" applyFont="1" applyAlignment="1" applyProtection="1">
      <alignment horizontal="right" vertical="center"/>
    </xf>
    <xf numFmtId="0" fontId="2" fillId="0" borderId="15" xfId="240" applyBorder="1" applyProtection="1"/>
    <xf numFmtId="2" fontId="30" fillId="46" borderId="16" xfId="241" applyNumberFormat="1" applyFont="1" applyFill="1" applyBorder="1" applyAlignment="1" applyProtection="1">
      <alignment horizontal="left"/>
      <protection locked="0"/>
    </xf>
    <xf numFmtId="10" fontId="39" fillId="47" borderId="17" xfId="0" applyNumberFormat="1" applyFont="1" applyFill="1" applyBorder="1" applyAlignment="1" applyProtection="1">
      <alignment horizontal="center" wrapText="1"/>
    </xf>
    <xf numFmtId="0" fontId="0" fillId="0" borderId="18" xfId="0" applyBorder="1" applyAlignment="1" applyProtection="1">
      <alignment horizontal="center" vertical="center"/>
    </xf>
    <xf numFmtId="0" fontId="0" fillId="0" borderId="19" xfId="0" applyBorder="1" applyAlignment="1" applyProtection="1">
      <alignment horizontal="center" vertical="center"/>
    </xf>
    <xf numFmtId="0" fontId="38" fillId="0" borderId="0" xfId="0" applyFont="1" applyAlignment="1" applyProtection="1"/>
    <xf numFmtId="0" fontId="27" fillId="0" borderId="12" xfId="240" applyFont="1" applyBorder="1" applyAlignment="1" applyProtection="1">
      <alignment horizontal="center" wrapText="1"/>
    </xf>
    <xf numFmtId="0" fontId="27" fillId="0" borderId="14" xfId="240" applyFont="1" applyBorder="1" applyAlignment="1" applyProtection="1">
      <alignment horizontal="center" wrapText="1"/>
    </xf>
    <xf numFmtId="10" fontId="39" fillId="47" borderId="20" xfId="0" applyNumberFormat="1" applyFont="1" applyFill="1" applyBorder="1" applyAlignment="1" applyProtection="1">
      <alignment horizontal="center" wrapText="1"/>
    </xf>
    <xf numFmtId="10" fontId="2" fillId="0" borderId="0" xfId="240" applyNumberFormat="1" applyBorder="1" applyProtection="1"/>
    <xf numFmtId="0" fontId="2" fillId="0" borderId="0" xfId="240" applyFont="1" applyProtection="1"/>
    <xf numFmtId="10" fontId="2" fillId="0" borderId="0" xfId="240" applyNumberFormat="1" applyProtection="1"/>
    <xf numFmtId="0" fontId="2" fillId="0" borderId="0" xfId="240" applyFont="1" applyBorder="1" applyProtection="1"/>
    <xf numFmtId="0" fontId="0" fillId="0" borderId="0" xfId="0" applyBorder="1" applyAlignment="1" applyProtection="1">
      <alignment horizontal="center" vertical="center"/>
    </xf>
    <xf numFmtId="0" fontId="0" fillId="0" borderId="21" xfId="0" applyBorder="1" applyAlignment="1" applyProtection="1">
      <alignment horizontal="center" vertical="center"/>
    </xf>
    <xf numFmtId="14" fontId="26" fillId="0" borderId="22" xfId="228" applyNumberFormat="1" applyFont="1" applyBorder="1" applyAlignment="1" applyProtection="1">
      <alignment vertical="center" wrapText="1"/>
      <protection hidden="1"/>
    </xf>
    <xf numFmtId="0" fontId="2" fillId="0" borderId="0" xfId="240" applyFont="1" applyAlignment="1" applyProtection="1">
      <alignment horizontal="left"/>
    </xf>
    <xf numFmtId="0" fontId="41" fillId="0" borderId="0" xfId="240" applyFont="1" applyAlignment="1" applyProtection="1">
      <alignment horizontal="right"/>
    </xf>
    <xf numFmtId="0" fontId="27" fillId="0" borderId="23" xfId="228" applyNumberFormat="1" applyFont="1" applyBorder="1" applyAlignment="1" applyProtection="1">
      <alignment horizontal="center" vertical="center" wrapText="1"/>
      <protection hidden="1"/>
    </xf>
    <xf numFmtId="14" fontId="27" fillId="0" borderId="24" xfId="228" applyNumberFormat="1" applyFont="1" applyBorder="1" applyAlignment="1" applyProtection="1">
      <alignment vertical="center" wrapText="1"/>
      <protection hidden="1"/>
    </xf>
    <xf numFmtId="0" fontId="27" fillId="0" borderId="24" xfId="240" applyFont="1" applyBorder="1" applyAlignment="1" applyProtection="1">
      <alignment horizontal="center" wrapText="1"/>
    </xf>
    <xf numFmtId="10" fontId="39" fillId="47" borderId="25" xfId="0" applyNumberFormat="1" applyFont="1" applyFill="1" applyBorder="1" applyAlignment="1" applyProtection="1">
      <alignment horizontal="center" wrapText="1"/>
    </xf>
    <xf numFmtId="0" fontId="2" fillId="0" borderId="0" xfId="240" applyFont="1" applyBorder="1" applyAlignment="1" applyProtection="1">
      <alignment horizontal="left"/>
    </xf>
    <xf numFmtId="10" fontId="2" fillId="0" borderId="0" xfId="240" applyNumberFormat="1" applyFont="1" applyBorder="1" applyAlignment="1" applyProtection="1">
      <alignment horizontal="left"/>
    </xf>
    <xf numFmtId="2" fontId="2" fillId="0" borderId="0" xfId="240" applyNumberFormat="1" applyFont="1" applyBorder="1" applyAlignment="1" applyProtection="1">
      <alignment horizontal="left"/>
    </xf>
    <xf numFmtId="0" fontId="2" fillId="0" borderId="0" xfId="240" applyAlignment="1" applyProtection="1">
      <alignment horizontal="left"/>
    </xf>
    <xf numFmtId="0" fontId="2" fillId="0" borderId="26" xfId="240" applyBorder="1" applyAlignment="1" applyProtection="1">
      <alignment horizontal="left"/>
    </xf>
    <xf numFmtId="0" fontId="24" fillId="0" borderId="26" xfId="240" applyFont="1" applyBorder="1" applyAlignment="1" applyProtection="1">
      <alignment horizontal="left"/>
    </xf>
    <xf numFmtId="0" fontId="2" fillId="0" borderId="0" xfId="240" applyBorder="1" applyAlignment="1" applyProtection="1">
      <alignment horizontal="left"/>
    </xf>
    <xf numFmtId="0" fontId="2" fillId="0" borderId="26" xfId="240" applyFont="1" applyBorder="1" applyAlignment="1" applyProtection="1">
      <alignment horizontal="left"/>
    </xf>
    <xf numFmtId="10" fontId="2" fillId="0" borderId="24" xfId="240" applyNumberFormat="1" applyFont="1" applyBorder="1" applyAlignment="1" applyProtection="1">
      <alignment horizontal="center" wrapText="1"/>
    </xf>
    <xf numFmtId="0" fontId="24" fillId="0" borderId="0" xfId="240" applyFont="1" applyAlignment="1" applyProtection="1">
      <alignment horizontal="left"/>
    </xf>
    <xf numFmtId="0" fontId="27" fillId="0" borderId="0" xfId="240" applyFont="1" applyFill="1" applyAlignment="1" applyProtection="1"/>
    <xf numFmtId="0" fontId="2" fillId="0" borderId="27" xfId="240" applyBorder="1" applyProtection="1"/>
    <xf numFmtId="0" fontId="2" fillId="46" borderId="21" xfId="240" applyFont="1" applyFill="1" applyBorder="1" applyAlignment="1" applyProtection="1">
      <protection locked="0"/>
    </xf>
    <xf numFmtId="0" fontId="45" fillId="0" borderId="28" xfId="240" applyFont="1" applyBorder="1" applyAlignment="1" applyProtection="1">
      <alignment vertical="center" wrapText="1"/>
    </xf>
    <xf numFmtId="0" fontId="45" fillId="0" borderId="0" xfId="240" applyFont="1" applyAlignment="1" applyProtection="1">
      <alignment vertical="center" wrapText="1"/>
    </xf>
    <xf numFmtId="0" fontId="24" fillId="46" borderId="29" xfId="232" applyNumberFormat="1" applyFont="1" applyFill="1" applyBorder="1" applyAlignment="1" applyProtection="1">
      <alignment vertical="center"/>
      <protection locked="0"/>
    </xf>
    <xf numFmtId="0" fontId="24" fillId="46" borderId="30" xfId="232" applyNumberFormat="1" applyFont="1" applyFill="1" applyBorder="1" applyAlignment="1" applyProtection="1">
      <alignment vertical="center"/>
      <protection locked="0"/>
    </xf>
    <xf numFmtId="0" fontId="29" fillId="0" borderId="0" xfId="232" applyFont="1" applyBorder="1" applyAlignment="1" applyProtection="1">
      <alignment horizontal="left" vertical="center"/>
    </xf>
    <xf numFmtId="0" fontId="29" fillId="0" borderId="0" xfId="232" applyFont="1" applyBorder="1" applyAlignment="1" applyProtection="1">
      <alignment horizontal="center" vertical="center"/>
    </xf>
    <xf numFmtId="0" fontId="2" fillId="0" borderId="0" xfId="240" applyFill="1" applyBorder="1" applyProtection="1"/>
    <xf numFmtId="0" fontId="2" fillId="0" borderId="31" xfId="240" applyFill="1" applyBorder="1" applyProtection="1"/>
    <xf numFmtId="0" fontId="2" fillId="0" borderId="32" xfId="240" applyFill="1" applyBorder="1" applyProtection="1"/>
    <xf numFmtId="0" fontId="2" fillId="0" borderId="32" xfId="240" applyBorder="1" applyProtection="1"/>
    <xf numFmtId="0" fontId="2" fillId="0" borderId="31" xfId="240" applyBorder="1" applyProtection="1"/>
    <xf numFmtId="0" fontId="2" fillId="0" borderId="33" xfId="240" applyBorder="1" applyProtection="1"/>
    <xf numFmtId="0" fontId="26" fillId="0" borderId="0" xfId="240" applyNumberFormat="1" applyFont="1" applyFill="1" applyBorder="1" applyAlignment="1" applyProtection="1">
      <alignment horizontal="left" wrapText="1"/>
    </xf>
    <xf numFmtId="0" fontId="2" fillId="0" borderId="32" xfId="240" applyFont="1" applyBorder="1" applyAlignment="1" applyProtection="1">
      <alignment horizontal="right"/>
    </xf>
    <xf numFmtId="0" fontId="2" fillId="0" borderId="0" xfId="240" applyFont="1" applyFill="1" applyBorder="1" applyAlignment="1" applyProtection="1"/>
    <xf numFmtId="0" fontId="0" fillId="0" borderId="0" xfId="0" applyFill="1" applyBorder="1" applyAlignment="1" applyProtection="1"/>
    <xf numFmtId="0" fontId="24" fillId="0" borderId="0" xfId="232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/>
    <xf numFmtId="0" fontId="48" fillId="0" borderId="32" xfId="0" applyFont="1" applyFill="1" applyBorder="1" applyAlignment="1" applyProtection="1">
      <alignment horizontal="right"/>
    </xf>
    <xf numFmtId="0" fontId="48" fillId="0" borderId="34" xfId="0" applyNumberFormat="1" applyFont="1" applyFill="1" applyBorder="1" applyAlignment="1" applyProtection="1">
      <alignment horizontal="right"/>
    </xf>
    <xf numFmtId="14" fontId="26" fillId="0" borderId="0" xfId="228" applyNumberFormat="1" applyFont="1" applyFill="1" applyBorder="1" applyAlignment="1" applyProtection="1">
      <alignment horizontal="center" vertical="center" wrapText="1"/>
      <protection hidden="1"/>
    </xf>
    <xf numFmtId="0" fontId="44" fillId="0" borderId="0" xfId="240" applyFont="1" applyFill="1" applyProtection="1"/>
    <xf numFmtId="0" fontId="44" fillId="0" borderId="0" xfId="240" applyFont="1" applyFill="1" applyAlignment="1" applyProtection="1">
      <alignment horizontal="left"/>
      <protection locked="0"/>
    </xf>
    <xf numFmtId="0" fontId="2" fillId="0" borderId="35" xfId="240" applyFill="1" applyBorder="1" applyProtection="1">
      <protection locked="0"/>
    </xf>
    <xf numFmtId="0" fontId="2" fillId="0" borderId="36" xfId="240" applyBorder="1" applyAlignment="1" applyProtection="1">
      <alignment horizontal="center" wrapText="1"/>
    </xf>
    <xf numFmtId="0" fontId="27" fillId="0" borderId="37" xfId="228" applyNumberFormat="1" applyFont="1" applyBorder="1" applyAlignment="1" applyProtection="1">
      <alignment horizontal="center" vertical="center" wrapText="1"/>
      <protection hidden="1"/>
    </xf>
    <xf numFmtId="14" fontId="27" fillId="0" borderId="37" xfId="228" applyNumberFormat="1" applyFont="1" applyBorder="1" applyAlignment="1" applyProtection="1">
      <alignment vertical="center" wrapText="1"/>
      <protection hidden="1"/>
    </xf>
    <xf numFmtId="0" fontId="27" fillId="0" borderId="38" xfId="240" applyFont="1" applyBorder="1" applyAlignment="1" applyProtection="1">
      <alignment horizontal="center" wrapText="1"/>
    </xf>
    <xf numFmtId="10" fontId="2" fillId="48" borderId="39" xfId="240" applyNumberFormat="1" applyFill="1" applyBorder="1" applyAlignment="1" applyProtection="1">
      <alignment horizontal="center" wrapText="1"/>
    </xf>
    <xf numFmtId="10" fontId="2" fillId="0" borderId="40" xfId="240" applyNumberFormat="1" applyFill="1" applyBorder="1" applyAlignment="1" applyProtection="1">
      <alignment horizontal="center" wrapText="1"/>
      <protection locked="0"/>
    </xf>
    <xf numFmtId="10" fontId="2" fillId="0" borderId="41" xfId="240" applyNumberFormat="1" applyFill="1" applyBorder="1" applyAlignment="1" applyProtection="1">
      <alignment horizontal="center" wrapText="1"/>
      <protection locked="0"/>
    </xf>
    <xf numFmtId="0" fontId="2" fillId="49" borderId="0" xfId="240" applyFill="1" applyAlignment="1" applyProtection="1"/>
    <xf numFmtId="0" fontId="2" fillId="49" borderId="0" xfId="240" applyFill="1" applyProtection="1"/>
    <xf numFmtId="0" fontId="44" fillId="49" borderId="0" xfId="240" applyFont="1" applyFill="1" applyProtection="1"/>
    <xf numFmtId="0" fontId="2" fillId="49" borderId="0" xfId="240" applyFill="1" applyBorder="1" applyProtection="1"/>
    <xf numFmtId="0" fontId="24" fillId="49" borderId="0" xfId="240" applyFont="1" applyFill="1" applyBorder="1" applyProtection="1"/>
    <xf numFmtId="0" fontId="24" fillId="49" borderId="0" xfId="240" applyFont="1" applyFill="1" applyProtection="1"/>
    <xf numFmtId="0" fontId="2" fillId="49" borderId="0" xfId="240" applyNumberFormat="1" applyFill="1" applyAlignment="1" applyProtection="1"/>
    <xf numFmtId="10" fontId="2" fillId="0" borderId="0" xfId="240" applyNumberFormat="1" applyFill="1" applyBorder="1" applyAlignment="1" applyProtection="1">
      <alignment horizontal="center" wrapText="1"/>
    </xf>
    <xf numFmtId="14" fontId="26" fillId="0" borderId="42" xfId="228" applyNumberFormat="1" applyFont="1" applyBorder="1" applyAlignment="1" applyProtection="1">
      <alignment horizontal="center" vertical="center" wrapText="1"/>
      <protection hidden="1"/>
    </xf>
    <xf numFmtId="0" fontId="25" fillId="0" borderId="0" xfId="240" applyFont="1" applyProtection="1"/>
    <xf numFmtId="0" fontId="25" fillId="0" borderId="0" xfId="240" applyFont="1" applyFill="1" applyProtection="1"/>
    <xf numFmtId="0" fontId="2" fillId="0" borderId="29" xfId="240" applyFill="1" applyBorder="1" applyAlignment="1" applyProtection="1">
      <alignment horizontal="center"/>
      <protection locked="0"/>
    </xf>
    <xf numFmtId="0" fontId="2" fillId="0" borderId="43" xfId="240" applyFill="1" applyBorder="1" applyAlignment="1" applyProtection="1">
      <alignment horizontal="center"/>
      <protection locked="0"/>
    </xf>
    <xf numFmtId="0" fontId="29" fillId="0" borderId="44" xfId="240" applyFont="1" applyBorder="1" applyAlignment="1" applyProtection="1">
      <alignment horizontal="center"/>
    </xf>
    <xf numFmtId="0" fontId="26" fillId="47" borderId="45" xfId="240" applyNumberFormat="1" applyFont="1" applyFill="1" applyBorder="1" applyAlignment="1" applyProtection="1">
      <alignment horizontal="left" wrapText="1"/>
    </xf>
    <xf numFmtId="0" fontId="26" fillId="47" borderId="28" xfId="240" applyNumberFormat="1" applyFont="1" applyFill="1" applyBorder="1" applyAlignment="1" applyProtection="1">
      <alignment horizontal="left" wrapText="1"/>
    </xf>
    <xf numFmtId="0" fontId="26" fillId="47" borderId="46" xfId="240" applyNumberFormat="1" applyFont="1" applyFill="1" applyBorder="1" applyAlignment="1" applyProtection="1">
      <alignment horizontal="left" wrapText="1"/>
    </xf>
    <xf numFmtId="0" fontId="26" fillId="47" borderId="47" xfId="240" applyNumberFormat="1" applyFont="1" applyFill="1" applyBorder="1" applyAlignment="1" applyProtection="1">
      <alignment horizontal="left" wrapText="1"/>
    </xf>
    <xf numFmtId="0" fontId="26" fillId="47" borderId="48" xfId="240" applyNumberFormat="1" applyFont="1" applyFill="1" applyBorder="1" applyAlignment="1" applyProtection="1">
      <alignment horizontal="left" wrapText="1"/>
    </xf>
    <xf numFmtId="0" fontId="26" fillId="47" borderId="49" xfId="240" applyNumberFormat="1" applyFont="1" applyFill="1" applyBorder="1" applyAlignment="1" applyProtection="1">
      <alignment horizontal="left" wrapText="1"/>
    </xf>
    <xf numFmtId="0" fontId="2" fillId="0" borderId="28" xfId="228" applyFont="1" applyBorder="1" applyAlignment="1" applyProtection="1">
      <alignment horizontal="center"/>
    </xf>
    <xf numFmtId="14" fontId="2" fillId="46" borderId="48" xfId="312" applyNumberFormat="1" applyFont="1" applyFill="1" applyBorder="1" applyAlignment="1" applyProtection="1">
      <alignment horizontal="center"/>
      <protection locked="0"/>
    </xf>
    <xf numFmtId="0" fontId="47" fillId="50" borderId="50" xfId="240" applyFont="1" applyFill="1" applyBorder="1" applyAlignment="1" applyProtection="1">
      <alignment horizontal="center"/>
    </xf>
    <xf numFmtId="0" fontId="47" fillId="50" borderId="51" xfId="240" applyFont="1" applyFill="1" applyBorder="1" applyAlignment="1" applyProtection="1">
      <alignment horizontal="center"/>
    </xf>
    <xf numFmtId="0" fontId="47" fillId="50" borderId="52" xfId="240" applyFont="1" applyFill="1" applyBorder="1" applyAlignment="1" applyProtection="1">
      <alignment horizontal="center"/>
    </xf>
    <xf numFmtId="0" fontId="24" fillId="0" borderId="53" xfId="240" applyNumberFormat="1" applyFont="1" applyFill="1" applyBorder="1" applyAlignment="1" applyProtection="1">
      <alignment horizontal="left" vertical="center" wrapText="1"/>
    </xf>
    <xf numFmtId="0" fontId="24" fillId="0" borderId="54" xfId="240" applyNumberFormat="1" applyFont="1" applyFill="1" applyBorder="1" applyAlignment="1" applyProtection="1">
      <alignment horizontal="left" vertical="center" wrapText="1"/>
    </xf>
    <xf numFmtId="0" fontId="24" fillId="0" borderId="55" xfId="240" applyNumberFormat="1" applyFont="1" applyFill="1" applyBorder="1" applyAlignment="1" applyProtection="1">
      <alignment horizontal="left" vertical="center" wrapText="1"/>
    </xf>
    <xf numFmtId="0" fontId="24" fillId="0" borderId="32" xfId="240" applyNumberFormat="1" applyFont="1" applyFill="1" applyBorder="1" applyAlignment="1" applyProtection="1">
      <alignment horizontal="left" vertical="center" wrapText="1"/>
    </xf>
    <xf numFmtId="0" fontId="24" fillId="0" borderId="0" xfId="240" applyNumberFormat="1" applyFont="1" applyFill="1" applyBorder="1" applyAlignment="1" applyProtection="1">
      <alignment horizontal="left" vertical="center" wrapText="1"/>
    </xf>
    <xf numFmtId="0" fontId="24" fillId="0" borderId="31" xfId="240" applyNumberFormat="1" applyFont="1" applyFill="1" applyBorder="1" applyAlignment="1" applyProtection="1">
      <alignment horizontal="left" vertical="center" wrapText="1"/>
    </xf>
    <xf numFmtId="0" fontId="2" fillId="0" borderId="21" xfId="240" applyFill="1" applyBorder="1" applyAlignment="1" applyProtection="1">
      <alignment horizontal="center"/>
      <protection locked="0"/>
    </xf>
    <xf numFmtId="0" fontId="40" fillId="0" borderId="0" xfId="240" applyFont="1" applyFill="1" applyAlignment="1" applyProtection="1">
      <alignment horizontal="left" vertical="center" wrapText="1"/>
    </xf>
    <xf numFmtId="0" fontId="42" fillId="0" borderId="0" xfId="0" applyFont="1" applyAlignment="1">
      <alignment horizontal="left" vertical="center" wrapText="1"/>
    </xf>
    <xf numFmtId="2" fontId="30" fillId="46" borderId="19" xfId="241" applyNumberFormat="1" applyFont="1" applyFill="1" applyBorder="1" applyAlignment="1" applyProtection="1">
      <alignment horizontal="left"/>
      <protection locked="0"/>
    </xf>
    <xf numFmtId="0" fontId="0" fillId="46" borderId="21" xfId="0" applyFill="1" applyBorder="1" applyAlignment="1" applyProtection="1">
      <protection locked="0"/>
    </xf>
    <xf numFmtId="0" fontId="0" fillId="46" borderId="22" xfId="0" applyFill="1" applyBorder="1" applyAlignment="1" applyProtection="1">
      <protection locked="0"/>
    </xf>
    <xf numFmtId="0" fontId="0" fillId="0" borderId="21" xfId="0" applyBorder="1" applyAlignment="1" applyProtection="1">
      <protection locked="0"/>
    </xf>
    <xf numFmtId="0" fontId="0" fillId="0" borderId="22" xfId="0" applyBorder="1" applyAlignment="1" applyProtection="1">
      <protection locked="0"/>
    </xf>
    <xf numFmtId="2" fontId="2" fillId="0" borderId="28" xfId="239" applyNumberFormat="1" applyFont="1" applyFill="1" applyBorder="1" applyAlignment="1" applyProtection="1">
      <alignment horizontal="center" vertical="center" wrapText="1"/>
    </xf>
    <xf numFmtId="0" fontId="49" fillId="0" borderId="28" xfId="0" applyFont="1" applyBorder="1" applyAlignment="1" applyProtection="1">
      <alignment wrapText="1"/>
    </xf>
    <xf numFmtId="0" fontId="49" fillId="0" borderId="46" xfId="0" applyFont="1" applyBorder="1" applyAlignment="1" applyProtection="1">
      <alignment wrapText="1"/>
    </xf>
    <xf numFmtId="0" fontId="49" fillId="0" borderId="0" xfId="0" applyFont="1" applyBorder="1" applyAlignment="1" applyProtection="1">
      <alignment wrapText="1"/>
    </xf>
    <xf numFmtId="0" fontId="49" fillId="0" borderId="60" xfId="0" applyFont="1" applyBorder="1" applyAlignment="1" applyProtection="1">
      <alignment wrapText="1"/>
    </xf>
    <xf numFmtId="0" fontId="49" fillId="0" borderId="47" xfId="0" applyFont="1" applyBorder="1" applyAlignment="1" applyProtection="1">
      <alignment wrapText="1"/>
    </xf>
    <xf numFmtId="0" fontId="49" fillId="0" borderId="48" xfId="0" applyFont="1" applyBorder="1" applyAlignment="1" applyProtection="1">
      <alignment wrapText="1"/>
    </xf>
    <xf numFmtId="0" fontId="49" fillId="0" borderId="49" xfId="0" applyFont="1" applyBorder="1" applyAlignment="1" applyProtection="1">
      <alignment wrapText="1"/>
    </xf>
    <xf numFmtId="0" fontId="25" fillId="0" borderId="61" xfId="239" applyFont="1" applyBorder="1" applyAlignment="1" applyProtection="1">
      <alignment horizontal="left" vertical="center" wrapText="1"/>
    </xf>
    <xf numFmtId="0" fontId="25" fillId="0" borderId="30" xfId="239" applyFont="1" applyBorder="1" applyAlignment="1" applyProtection="1">
      <alignment horizontal="left" vertical="center" wrapText="1"/>
    </xf>
    <xf numFmtId="0" fontId="25" fillId="0" borderId="23" xfId="239" applyFont="1" applyBorder="1" applyAlignment="1" applyProtection="1">
      <alignment horizontal="left" vertical="center" wrapText="1"/>
    </xf>
    <xf numFmtId="0" fontId="25" fillId="0" borderId="19" xfId="240" applyFont="1" applyBorder="1" applyAlignment="1" applyProtection="1">
      <alignment horizontal="center" wrapText="1"/>
    </xf>
    <xf numFmtId="0" fontId="42" fillId="0" borderId="21" xfId="0" applyFont="1" applyBorder="1" applyAlignment="1" applyProtection="1">
      <alignment horizontal="center" wrapText="1"/>
    </xf>
    <xf numFmtId="0" fontId="42" fillId="0" borderId="62" xfId="0" applyFont="1" applyBorder="1" applyAlignment="1" applyProtection="1">
      <alignment horizontal="center" wrapText="1"/>
    </xf>
    <xf numFmtId="0" fontId="40" fillId="0" borderId="63" xfId="228" applyNumberFormat="1" applyFont="1" applyBorder="1" applyAlignment="1" applyProtection="1">
      <alignment horizontal="center" vertical="center" wrapText="1"/>
      <protection hidden="1"/>
    </xf>
    <xf numFmtId="0" fontId="40" fillId="0" borderId="64" xfId="228" applyNumberFormat="1" applyFont="1" applyBorder="1" applyAlignment="1" applyProtection="1">
      <alignment horizontal="center" vertical="center" wrapText="1"/>
      <protection hidden="1"/>
    </xf>
    <xf numFmtId="0" fontId="40" fillId="0" borderId="65" xfId="228" applyNumberFormat="1" applyFont="1" applyBorder="1" applyAlignment="1" applyProtection="1">
      <alignment horizontal="center" vertical="center" wrapText="1"/>
      <protection hidden="1"/>
    </xf>
    <xf numFmtId="2" fontId="35" fillId="0" borderId="66" xfId="239" applyNumberFormat="1" applyFont="1" applyFill="1" applyBorder="1" applyAlignment="1" applyProtection="1">
      <alignment horizontal="center" vertical="center"/>
    </xf>
    <xf numFmtId="0" fontId="0" fillId="0" borderId="67" xfId="0" applyBorder="1" applyAlignment="1" applyProtection="1">
      <alignment horizontal="center" vertical="center"/>
    </xf>
    <xf numFmtId="10" fontId="35" fillId="0" borderId="66" xfId="250" applyNumberFormat="1" applyFont="1" applyFill="1" applyBorder="1" applyAlignment="1" applyProtection="1">
      <alignment horizontal="center" vertical="center"/>
    </xf>
    <xf numFmtId="0" fontId="43" fillId="52" borderId="63" xfId="0" applyFont="1" applyFill="1" applyBorder="1" applyAlignment="1" applyProtection="1">
      <alignment horizontal="center" vertical="center" wrapText="1"/>
    </xf>
    <xf numFmtId="0" fontId="43" fillId="52" borderId="64" xfId="0" applyFont="1" applyFill="1" applyBorder="1" applyAlignment="1" applyProtection="1">
      <alignment horizontal="center" vertical="center" wrapText="1"/>
    </xf>
    <xf numFmtId="0" fontId="43" fillId="52" borderId="65" xfId="0" applyFont="1" applyFill="1" applyBorder="1" applyAlignment="1" applyProtection="1">
      <alignment horizontal="center" vertical="center" wrapText="1"/>
    </xf>
    <xf numFmtId="0" fontId="25" fillId="51" borderId="47" xfId="240" applyNumberFormat="1" applyFont="1" applyFill="1" applyBorder="1" applyAlignment="1" applyProtection="1">
      <alignment horizontal="center"/>
    </xf>
    <xf numFmtId="0" fontId="25" fillId="51" borderId="49" xfId="240" applyNumberFormat="1" applyFont="1" applyFill="1" applyBorder="1" applyAlignment="1" applyProtection="1">
      <alignment horizontal="center"/>
    </xf>
    <xf numFmtId="0" fontId="45" fillId="0" borderId="0" xfId="240" applyFont="1" applyAlignment="1" applyProtection="1">
      <alignment horizontal="center" vertical="center" wrapText="1"/>
    </xf>
    <xf numFmtId="14" fontId="46" fillId="0" borderId="0" xfId="228" applyNumberFormat="1" applyFont="1" applyFill="1" applyBorder="1" applyAlignment="1" applyProtection="1">
      <alignment horizontal="center" vertical="center" wrapText="1"/>
      <protection hidden="1"/>
    </xf>
    <xf numFmtId="14" fontId="26" fillId="0" borderId="56" xfId="228" applyNumberFormat="1" applyFont="1" applyBorder="1" applyAlignment="1" applyProtection="1">
      <alignment horizontal="center" vertical="center" wrapText="1"/>
      <protection hidden="1"/>
    </xf>
    <xf numFmtId="14" fontId="26" fillId="0" borderId="57" xfId="228" applyNumberFormat="1" applyFont="1" applyBorder="1" applyAlignment="1" applyProtection="1">
      <alignment horizontal="center" vertical="center" wrapText="1"/>
      <protection hidden="1"/>
    </xf>
    <xf numFmtId="14" fontId="26" fillId="0" borderId="58" xfId="228" applyNumberFormat="1" applyFont="1" applyBorder="1" applyAlignment="1" applyProtection="1">
      <alignment horizontal="center" vertical="center" wrapText="1"/>
      <protection hidden="1"/>
    </xf>
    <xf numFmtId="14" fontId="26" fillId="0" borderId="59" xfId="228" applyNumberFormat="1" applyFont="1" applyBorder="1" applyAlignment="1" applyProtection="1">
      <alignment horizontal="center" vertical="center" wrapText="1"/>
      <protection hidden="1"/>
    </xf>
    <xf numFmtId="14" fontId="26" fillId="0" borderId="0" xfId="228" applyNumberFormat="1" applyFont="1" applyBorder="1" applyAlignment="1" applyProtection="1">
      <alignment horizontal="center" vertical="center" textRotation="180" wrapText="1"/>
      <protection hidden="1"/>
    </xf>
  </cellXfs>
  <cellStyles count="319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20% - Ênfase1 1" xfId="7" xr:uid="{00000000-0005-0000-0000-000006000000}"/>
    <cellStyle name="20% - Ênfase1 2" xfId="8" xr:uid="{00000000-0005-0000-0000-000007000000}"/>
    <cellStyle name="20% - Ênfase1 3" xfId="9" xr:uid="{00000000-0005-0000-0000-000008000000}"/>
    <cellStyle name="20% - Ênfase1 4" xfId="10" xr:uid="{00000000-0005-0000-0000-000009000000}"/>
    <cellStyle name="20% - Ênfase1 5" xfId="11" xr:uid="{00000000-0005-0000-0000-00000A000000}"/>
    <cellStyle name="20% - Ênfase1 6" xfId="12" xr:uid="{00000000-0005-0000-0000-00000B000000}"/>
    <cellStyle name="20% - Ênfase2 1" xfId="13" xr:uid="{00000000-0005-0000-0000-00000C000000}"/>
    <cellStyle name="20% - Ênfase2 2" xfId="14" xr:uid="{00000000-0005-0000-0000-00000D000000}"/>
    <cellStyle name="20% - Ênfase2 3" xfId="15" xr:uid="{00000000-0005-0000-0000-00000E000000}"/>
    <cellStyle name="20% - Ênfase2 4" xfId="16" xr:uid="{00000000-0005-0000-0000-00000F000000}"/>
    <cellStyle name="20% - Ênfase2 5" xfId="17" xr:uid="{00000000-0005-0000-0000-000010000000}"/>
    <cellStyle name="20% - Ênfase2 6" xfId="18" xr:uid="{00000000-0005-0000-0000-000011000000}"/>
    <cellStyle name="20% - Ênfase3 1" xfId="19" xr:uid="{00000000-0005-0000-0000-000012000000}"/>
    <cellStyle name="20% - Ênfase3 2" xfId="20" xr:uid="{00000000-0005-0000-0000-000013000000}"/>
    <cellStyle name="20% - Ênfase3 3" xfId="21" xr:uid="{00000000-0005-0000-0000-000014000000}"/>
    <cellStyle name="20% - Ênfase3 4" xfId="22" xr:uid="{00000000-0005-0000-0000-000015000000}"/>
    <cellStyle name="20% - Ênfase3 5" xfId="23" xr:uid="{00000000-0005-0000-0000-000016000000}"/>
    <cellStyle name="20% - Ênfase3 6" xfId="24" xr:uid="{00000000-0005-0000-0000-000017000000}"/>
    <cellStyle name="20% - Ênfase4 1" xfId="25" xr:uid="{00000000-0005-0000-0000-000018000000}"/>
    <cellStyle name="20% - Ênfase4 2" xfId="26" xr:uid="{00000000-0005-0000-0000-000019000000}"/>
    <cellStyle name="20% - Ênfase4 3" xfId="27" xr:uid="{00000000-0005-0000-0000-00001A000000}"/>
    <cellStyle name="20% - Ênfase4 4" xfId="28" xr:uid="{00000000-0005-0000-0000-00001B000000}"/>
    <cellStyle name="20% - Ênfase4 5" xfId="29" xr:uid="{00000000-0005-0000-0000-00001C000000}"/>
    <cellStyle name="20% - Ênfase4 6" xfId="30" xr:uid="{00000000-0005-0000-0000-00001D000000}"/>
    <cellStyle name="20% - Ênfase5 1" xfId="31" xr:uid="{00000000-0005-0000-0000-00001E000000}"/>
    <cellStyle name="20% - Ênfase5 2" xfId="32" xr:uid="{00000000-0005-0000-0000-00001F000000}"/>
    <cellStyle name="20% - Ênfase5 3" xfId="33" xr:uid="{00000000-0005-0000-0000-000020000000}"/>
    <cellStyle name="20% - Ênfase5 4" xfId="34" xr:uid="{00000000-0005-0000-0000-000021000000}"/>
    <cellStyle name="20% - Ênfase5 5" xfId="35" xr:uid="{00000000-0005-0000-0000-000022000000}"/>
    <cellStyle name="20% - Ênfase5 6" xfId="36" xr:uid="{00000000-0005-0000-0000-000023000000}"/>
    <cellStyle name="20% - Ênfase6 1" xfId="37" xr:uid="{00000000-0005-0000-0000-000024000000}"/>
    <cellStyle name="20% - Ênfase6 2" xfId="38" xr:uid="{00000000-0005-0000-0000-000025000000}"/>
    <cellStyle name="20% - Ênfase6 3" xfId="39" xr:uid="{00000000-0005-0000-0000-000026000000}"/>
    <cellStyle name="20% - Ênfase6 4" xfId="40" xr:uid="{00000000-0005-0000-0000-000027000000}"/>
    <cellStyle name="20% - Ênfase6 5" xfId="41" xr:uid="{00000000-0005-0000-0000-000028000000}"/>
    <cellStyle name="20% - Ênfase6 6" xfId="42" xr:uid="{00000000-0005-0000-0000-000029000000}"/>
    <cellStyle name="40% - Accent1" xfId="43" xr:uid="{00000000-0005-0000-0000-00002A000000}"/>
    <cellStyle name="40% - Accent2" xfId="44" xr:uid="{00000000-0005-0000-0000-00002B000000}"/>
    <cellStyle name="40% - Accent3" xfId="45" xr:uid="{00000000-0005-0000-0000-00002C000000}"/>
    <cellStyle name="40% - Accent4" xfId="46" xr:uid="{00000000-0005-0000-0000-00002D000000}"/>
    <cellStyle name="40% - Accent5" xfId="47" xr:uid="{00000000-0005-0000-0000-00002E000000}"/>
    <cellStyle name="40% - Accent6" xfId="48" xr:uid="{00000000-0005-0000-0000-00002F000000}"/>
    <cellStyle name="40% - Ênfase1 1" xfId="49" xr:uid="{00000000-0005-0000-0000-000030000000}"/>
    <cellStyle name="40% - Ênfase1 2" xfId="50" xr:uid="{00000000-0005-0000-0000-000031000000}"/>
    <cellStyle name="40% - Ênfase1 3" xfId="51" xr:uid="{00000000-0005-0000-0000-000032000000}"/>
    <cellStyle name="40% - Ênfase1 4" xfId="52" xr:uid="{00000000-0005-0000-0000-000033000000}"/>
    <cellStyle name="40% - Ênfase1 5" xfId="53" xr:uid="{00000000-0005-0000-0000-000034000000}"/>
    <cellStyle name="40% - Ênfase1 6" xfId="54" xr:uid="{00000000-0005-0000-0000-000035000000}"/>
    <cellStyle name="40% - Ênfase2 1" xfId="55" xr:uid="{00000000-0005-0000-0000-000036000000}"/>
    <cellStyle name="40% - Ênfase2 2" xfId="56" xr:uid="{00000000-0005-0000-0000-000037000000}"/>
    <cellStyle name="40% - Ênfase2 3" xfId="57" xr:uid="{00000000-0005-0000-0000-000038000000}"/>
    <cellStyle name="40% - Ênfase2 4" xfId="58" xr:uid="{00000000-0005-0000-0000-000039000000}"/>
    <cellStyle name="40% - Ênfase2 5" xfId="59" xr:uid="{00000000-0005-0000-0000-00003A000000}"/>
    <cellStyle name="40% - Ênfase2 6" xfId="60" xr:uid="{00000000-0005-0000-0000-00003B000000}"/>
    <cellStyle name="40% - Ênfase3 1" xfId="61" xr:uid="{00000000-0005-0000-0000-00003C000000}"/>
    <cellStyle name="40% - Ênfase3 2" xfId="62" xr:uid="{00000000-0005-0000-0000-00003D000000}"/>
    <cellStyle name="40% - Ênfase3 3" xfId="63" xr:uid="{00000000-0005-0000-0000-00003E000000}"/>
    <cellStyle name="40% - Ênfase3 4" xfId="64" xr:uid="{00000000-0005-0000-0000-00003F000000}"/>
    <cellStyle name="40% - Ênfase3 5" xfId="65" xr:uid="{00000000-0005-0000-0000-000040000000}"/>
    <cellStyle name="40% - Ênfase3 6" xfId="66" xr:uid="{00000000-0005-0000-0000-000041000000}"/>
    <cellStyle name="40% - Ênfase4 1" xfId="67" xr:uid="{00000000-0005-0000-0000-000042000000}"/>
    <cellStyle name="40% - Ênfase4 2" xfId="68" xr:uid="{00000000-0005-0000-0000-000043000000}"/>
    <cellStyle name="40% - Ênfase4 3" xfId="69" xr:uid="{00000000-0005-0000-0000-000044000000}"/>
    <cellStyle name="40% - Ênfase4 4" xfId="70" xr:uid="{00000000-0005-0000-0000-000045000000}"/>
    <cellStyle name="40% - Ênfase4 5" xfId="71" xr:uid="{00000000-0005-0000-0000-000046000000}"/>
    <cellStyle name="40% - Ênfase4 6" xfId="72" xr:uid="{00000000-0005-0000-0000-000047000000}"/>
    <cellStyle name="40% - Ênfase5 1" xfId="73" xr:uid="{00000000-0005-0000-0000-000048000000}"/>
    <cellStyle name="40% - Ênfase5 2" xfId="74" xr:uid="{00000000-0005-0000-0000-000049000000}"/>
    <cellStyle name="40% - Ênfase5 3" xfId="75" xr:uid="{00000000-0005-0000-0000-00004A000000}"/>
    <cellStyle name="40% - Ênfase5 4" xfId="76" xr:uid="{00000000-0005-0000-0000-00004B000000}"/>
    <cellStyle name="40% - Ênfase5 5" xfId="77" xr:uid="{00000000-0005-0000-0000-00004C000000}"/>
    <cellStyle name="40% - Ênfase5 6" xfId="78" xr:uid="{00000000-0005-0000-0000-00004D000000}"/>
    <cellStyle name="40% - Ênfase6 1" xfId="79" xr:uid="{00000000-0005-0000-0000-00004E000000}"/>
    <cellStyle name="40% - Ênfase6 2" xfId="80" xr:uid="{00000000-0005-0000-0000-00004F000000}"/>
    <cellStyle name="40% - Ênfase6 3" xfId="81" xr:uid="{00000000-0005-0000-0000-000050000000}"/>
    <cellStyle name="40% - Ênfase6 4" xfId="82" xr:uid="{00000000-0005-0000-0000-000051000000}"/>
    <cellStyle name="40% - Ênfase6 5" xfId="83" xr:uid="{00000000-0005-0000-0000-000052000000}"/>
    <cellStyle name="40% - Ênfase6 6" xfId="84" xr:uid="{00000000-0005-0000-0000-000053000000}"/>
    <cellStyle name="60% - Accent1" xfId="85" xr:uid="{00000000-0005-0000-0000-000054000000}"/>
    <cellStyle name="60% - Accent2" xfId="86" xr:uid="{00000000-0005-0000-0000-000055000000}"/>
    <cellStyle name="60% - Accent3" xfId="87" xr:uid="{00000000-0005-0000-0000-000056000000}"/>
    <cellStyle name="60% - Accent4" xfId="88" xr:uid="{00000000-0005-0000-0000-000057000000}"/>
    <cellStyle name="60% - Accent5" xfId="89" xr:uid="{00000000-0005-0000-0000-000058000000}"/>
    <cellStyle name="60% - Accent6" xfId="90" xr:uid="{00000000-0005-0000-0000-000059000000}"/>
    <cellStyle name="60% - Ênfase1 1" xfId="91" xr:uid="{00000000-0005-0000-0000-00005A000000}"/>
    <cellStyle name="60% - Ênfase1 2" xfId="92" xr:uid="{00000000-0005-0000-0000-00005B000000}"/>
    <cellStyle name="60% - Ênfase1 3" xfId="93" xr:uid="{00000000-0005-0000-0000-00005C000000}"/>
    <cellStyle name="60% - Ênfase1 4" xfId="94" xr:uid="{00000000-0005-0000-0000-00005D000000}"/>
    <cellStyle name="60% - Ênfase1 5" xfId="95" xr:uid="{00000000-0005-0000-0000-00005E000000}"/>
    <cellStyle name="60% - Ênfase1 6" xfId="96" xr:uid="{00000000-0005-0000-0000-00005F000000}"/>
    <cellStyle name="60% - Ênfase2 1" xfId="97" xr:uid="{00000000-0005-0000-0000-000060000000}"/>
    <cellStyle name="60% - Ênfase2 2" xfId="98" xr:uid="{00000000-0005-0000-0000-000061000000}"/>
    <cellStyle name="60% - Ênfase2 3" xfId="99" xr:uid="{00000000-0005-0000-0000-000062000000}"/>
    <cellStyle name="60% - Ênfase2 4" xfId="100" xr:uid="{00000000-0005-0000-0000-000063000000}"/>
    <cellStyle name="60% - Ênfase2 5" xfId="101" xr:uid="{00000000-0005-0000-0000-000064000000}"/>
    <cellStyle name="60% - Ênfase2 6" xfId="102" xr:uid="{00000000-0005-0000-0000-000065000000}"/>
    <cellStyle name="60% - Ênfase3 1" xfId="103" xr:uid="{00000000-0005-0000-0000-000066000000}"/>
    <cellStyle name="60% - Ênfase3 2" xfId="104" xr:uid="{00000000-0005-0000-0000-000067000000}"/>
    <cellStyle name="60% - Ênfase3 3" xfId="105" xr:uid="{00000000-0005-0000-0000-000068000000}"/>
    <cellStyle name="60% - Ênfase3 4" xfId="106" xr:uid="{00000000-0005-0000-0000-000069000000}"/>
    <cellStyle name="60% - Ênfase3 5" xfId="107" xr:uid="{00000000-0005-0000-0000-00006A000000}"/>
    <cellStyle name="60% - Ênfase3 6" xfId="108" xr:uid="{00000000-0005-0000-0000-00006B000000}"/>
    <cellStyle name="60% - Ênfase4 1" xfId="109" xr:uid="{00000000-0005-0000-0000-00006C000000}"/>
    <cellStyle name="60% - Ênfase4 2" xfId="110" xr:uid="{00000000-0005-0000-0000-00006D000000}"/>
    <cellStyle name="60% - Ênfase4 3" xfId="111" xr:uid="{00000000-0005-0000-0000-00006E000000}"/>
    <cellStyle name="60% - Ênfase4 37" xfId="112" xr:uid="{00000000-0005-0000-0000-00006F000000}"/>
    <cellStyle name="60% - Ênfase4 4" xfId="113" xr:uid="{00000000-0005-0000-0000-000070000000}"/>
    <cellStyle name="60% - Ênfase4 5" xfId="114" xr:uid="{00000000-0005-0000-0000-000071000000}"/>
    <cellStyle name="60% - Ênfase4 6" xfId="115" xr:uid="{00000000-0005-0000-0000-000072000000}"/>
    <cellStyle name="60% - Ênfase5 1" xfId="116" xr:uid="{00000000-0005-0000-0000-000073000000}"/>
    <cellStyle name="60% - Ênfase5 2" xfId="117" xr:uid="{00000000-0005-0000-0000-000074000000}"/>
    <cellStyle name="60% - Ênfase5 3" xfId="118" xr:uid="{00000000-0005-0000-0000-000075000000}"/>
    <cellStyle name="60% - Ênfase5 4" xfId="119" xr:uid="{00000000-0005-0000-0000-000076000000}"/>
    <cellStyle name="60% - Ênfase5 5" xfId="120" xr:uid="{00000000-0005-0000-0000-000077000000}"/>
    <cellStyle name="60% - Ênfase5 6" xfId="121" xr:uid="{00000000-0005-0000-0000-000078000000}"/>
    <cellStyle name="60% - Ênfase6 1" xfId="122" xr:uid="{00000000-0005-0000-0000-000079000000}"/>
    <cellStyle name="60% - Ênfase6 2" xfId="123" xr:uid="{00000000-0005-0000-0000-00007A000000}"/>
    <cellStyle name="60% - Ênfase6 3" xfId="124" xr:uid="{00000000-0005-0000-0000-00007B000000}"/>
    <cellStyle name="60% - Ênfase6 4" xfId="125" xr:uid="{00000000-0005-0000-0000-00007C000000}"/>
    <cellStyle name="60% - Ênfase6 5" xfId="126" xr:uid="{00000000-0005-0000-0000-00007D000000}"/>
    <cellStyle name="60% - Ênfase6 6" xfId="127" xr:uid="{00000000-0005-0000-0000-00007E000000}"/>
    <cellStyle name="Accent1" xfId="128" xr:uid="{00000000-0005-0000-0000-00007F000000}"/>
    <cellStyle name="Accent2" xfId="129" xr:uid="{00000000-0005-0000-0000-000080000000}"/>
    <cellStyle name="Accent3" xfId="130" xr:uid="{00000000-0005-0000-0000-000081000000}"/>
    <cellStyle name="Accent4" xfId="131" xr:uid="{00000000-0005-0000-0000-000082000000}"/>
    <cellStyle name="Accent5" xfId="132" xr:uid="{00000000-0005-0000-0000-000083000000}"/>
    <cellStyle name="Accent6" xfId="133" xr:uid="{00000000-0005-0000-0000-000084000000}"/>
    <cellStyle name="Bad" xfId="134" xr:uid="{00000000-0005-0000-0000-000085000000}"/>
    <cellStyle name="Bom 1" xfId="135" xr:uid="{00000000-0005-0000-0000-000086000000}"/>
    <cellStyle name="Bom 2" xfId="136" xr:uid="{00000000-0005-0000-0000-000087000000}"/>
    <cellStyle name="Bom 3" xfId="137" xr:uid="{00000000-0005-0000-0000-000088000000}"/>
    <cellStyle name="Bom 4" xfId="138" xr:uid="{00000000-0005-0000-0000-000089000000}"/>
    <cellStyle name="Bom 5" xfId="139" xr:uid="{00000000-0005-0000-0000-00008A000000}"/>
    <cellStyle name="Bom 6" xfId="140" xr:uid="{00000000-0005-0000-0000-00008B000000}"/>
    <cellStyle name="Calculation" xfId="141" xr:uid="{00000000-0005-0000-0000-00008C000000}"/>
    <cellStyle name="Cálculo 1" xfId="142" xr:uid="{00000000-0005-0000-0000-00008D000000}"/>
    <cellStyle name="Cálculo 2" xfId="143" xr:uid="{00000000-0005-0000-0000-00008E000000}"/>
    <cellStyle name="Cálculo 3" xfId="144" xr:uid="{00000000-0005-0000-0000-00008F000000}"/>
    <cellStyle name="Cálculo 4" xfId="145" xr:uid="{00000000-0005-0000-0000-000090000000}"/>
    <cellStyle name="Cálculo 5" xfId="146" xr:uid="{00000000-0005-0000-0000-000091000000}"/>
    <cellStyle name="Cálculo 6" xfId="147" xr:uid="{00000000-0005-0000-0000-000092000000}"/>
    <cellStyle name="Célula de Verificação 1" xfId="148" xr:uid="{00000000-0005-0000-0000-000093000000}"/>
    <cellStyle name="Célula de Verificação 2" xfId="149" xr:uid="{00000000-0005-0000-0000-000094000000}"/>
    <cellStyle name="Célula de Verificação 3" xfId="150" xr:uid="{00000000-0005-0000-0000-000095000000}"/>
    <cellStyle name="Célula de Verificação 4" xfId="151" xr:uid="{00000000-0005-0000-0000-000096000000}"/>
    <cellStyle name="Célula de Verificação 5" xfId="152" xr:uid="{00000000-0005-0000-0000-000097000000}"/>
    <cellStyle name="Célula de Verificação 6" xfId="153" xr:uid="{00000000-0005-0000-0000-000098000000}"/>
    <cellStyle name="Célula Vinculada 1" xfId="154" xr:uid="{00000000-0005-0000-0000-000099000000}"/>
    <cellStyle name="Célula Vinculada 2" xfId="155" xr:uid="{00000000-0005-0000-0000-00009A000000}"/>
    <cellStyle name="Célula Vinculada 3" xfId="156" xr:uid="{00000000-0005-0000-0000-00009B000000}"/>
    <cellStyle name="Célula Vinculada 4" xfId="157" xr:uid="{00000000-0005-0000-0000-00009C000000}"/>
    <cellStyle name="Célula Vinculada 5" xfId="158" xr:uid="{00000000-0005-0000-0000-00009D000000}"/>
    <cellStyle name="Célula Vinculada 6" xfId="159" xr:uid="{00000000-0005-0000-0000-00009E000000}"/>
    <cellStyle name="Check Cell" xfId="160" xr:uid="{00000000-0005-0000-0000-00009F000000}"/>
    <cellStyle name="Ênfase1 1" xfId="161" xr:uid="{00000000-0005-0000-0000-0000A0000000}"/>
    <cellStyle name="Ênfase1 2" xfId="162" xr:uid="{00000000-0005-0000-0000-0000A1000000}"/>
    <cellStyle name="Ênfase1 3" xfId="163" xr:uid="{00000000-0005-0000-0000-0000A2000000}"/>
    <cellStyle name="Ênfase1 4" xfId="164" xr:uid="{00000000-0005-0000-0000-0000A3000000}"/>
    <cellStyle name="Ênfase1 5" xfId="165" xr:uid="{00000000-0005-0000-0000-0000A4000000}"/>
    <cellStyle name="Ênfase1 6" xfId="166" xr:uid="{00000000-0005-0000-0000-0000A5000000}"/>
    <cellStyle name="Ênfase2 1" xfId="167" xr:uid="{00000000-0005-0000-0000-0000A6000000}"/>
    <cellStyle name="Ênfase2 2" xfId="168" xr:uid="{00000000-0005-0000-0000-0000A7000000}"/>
    <cellStyle name="Ênfase2 3" xfId="169" xr:uid="{00000000-0005-0000-0000-0000A8000000}"/>
    <cellStyle name="Ênfase2 4" xfId="170" xr:uid="{00000000-0005-0000-0000-0000A9000000}"/>
    <cellStyle name="Ênfase2 5" xfId="171" xr:uid="{00000000-0005-0000-0000-0000AA000000}"/>
    <cellStyle name="Ênfase2 6" xfId="172" xr:uid="{00000000-0005-0000-0000-0000AB000000}"/>
    <cellStyle name="Ênfase3 1" xfId="173" xr:uid="{00000000-0005-0000-0000-0000AC000000}"/>
    <cellStyle name="Ênfase3 2" xfId="174" xr:uid="{00000000-0005-0000-0000-0000AD000000}"/>
    <cellStyle name="Ênfase3 3" xfId="175" xr:uid="{00000000-0005-0000-0000-0000AE000000}"/>
    <cellStyle name="Ênfase3 4" xfId="176" xr:uid="{00000000-0005-0000-0000-0000AF000000}"/>
    <cellStyle name="Ênfase3 5" xfId="177" xr:uid="{00000000-0005-0000-0000-0000B0000000}"/>
    <cellStyle name="Ênfase3 6" xfId="178" xr:uid="{00000000-0005-0000-0000-0000B1000000}"/>
    <cellStyle name="Ênfase4 1" xfId="179" xr:uid="{00000000-0005-0000-0000-0000B2000000}"/>
    <cellStyle name="Ênfase4 2" xfId="180" xr:uid="{00000000-0005-0000-0000-0000B3000000}"/>
    <cellStyle name="Ênfase4 3" xfId="181" xr:uid="{00000000-0005-0000-0000-0000B4000000}"/>
    <cellStyle name="Ênfase4 4" xfId="182" xr:uid="{00000000-0005-0000-0000-0000B5000000}"/>
    <cellStyle name="Ênfase4 5" xfId="183" xr:uid="{00000000-0005-0000-0000-0000B6000000}"/>
    <cellStyle name="Ênfase4 6" xfId="184" xr:uid="{00000000-0005-0000-0000-0000B7000000}"/>
    <cellStyle name="Ênfase5 1" xfId="185" xr:uid="{00000000-0005-0000-0000-0000B8000000}"/>
    <cellStyle name="Ênfase5 2" xfId="186" xr:uid="{00000000-0005-0000-0000-0000B9000000}"/>
    <cellStyle name="Ênfase5 3" xfId="187" xr:uid="{00000000-0005-0000-0000-0000BA000000}"/>
    <cellStyle name="Ênfase5 4" xfId="188" xr:uid="{00000000-0005-0000-0000-0000BB000000}"/>
    <cellStyle name="Ênfase5 5" xfId="189" xr:uid="{00000000-0005-0000-0000-0000BC000000}"/>
    <cellStyle name="Ênfase5 6" xfId="190" xr:uid="{00000000-0005-0000-0000-0000BD000000}"/>
    <cellStyle name="Ênfase6 1" xfId="191" xr:uid="{00000000-0005-0000-0000-0000BE000000}"/>
    <cellStyle name="Ênfase6 2" xfId="192" xr:uid="{00000000-0005-0000-0000-0000BF000000}"/>
    <cellStyle name="Ênfase6 3" xfId="193" xr:uid="{00000000-0005-0000-0000-0000C0000000}"/>
    <cellStyle name="Ênfase6 4" xfId="194" xr:uid="{00000000-0005-0000-0000-0000C1000000}"/>
    <cellStyle name="Ênfase6 5" xfId="195" xr:uid="{00000000-0005-0000-0000-0000C2000000}"/>
    <cellStyle name="Ênfase6 6" xfId="196" xr:uid="{00000000-0005-0000-0000-0000C3000000}"/>
    <cellStyle name="Entrada 1" xfId="197" xr:uid="{00000000-0005-0000-0000-0000C4000000}"/>
    <cellStyle name="Entrada 2" xfId="198" xr:uid="{00000000-0005-0000-0000-0000C5000000}"/>
    <cellStyle name="Entrada 3" xfId="199" xr:uid="{00000000-0005-0000-0000-0000C6000000}"/>
    <cellStyle name="Entrada 4" xfId="200" xr:uid="{00000000-0005-0000-0000-0000C7000000}"/>
    <cellStyle name="Entrada 5" xfId="201" xr:uid="{00000000-0005-0000-0000-0000C8000000}"/>
    <cellStyle name="Entrada 6" xfId="202" xr:uid="{00000000-0005-0000-0000-0000C9000000}"/>
    <cellStyle name="Explanatory Text" xfId="203" xr:uid="{00000000-0005-0000-0000-0000CA000000}"/>
    <cellStyle name="Good" xfId="204" xr:uid="{00000000-0005-0000-0000-0000CB000000}"/>
    <cellStyle name="Heading 1" xfId="205" xr:uid="{00000000-0005-0000-0000-0000CC000000}"/>
    <cellStyle name="Heading 2" xfId="206" xr:uid="{00000000-0005-0000-0000-0000CD000000}"/>
    <cellStyle name="Heading 3" xfId="207" xr:uid="{00000000-0005-0000-0000-0000CE000000}"/>
    <cellStyle name="Heading 4" xfId="208" xr:uid="{00000000-0005-0000-0000-0000CF000000}"/>
    <cellStyle name="Incorreto 1" xfId="209" xr:uid="{00000000-0005-0000-0000-0000D0000000}"/>
    <cellStyle name="Incorreto 2" xfId="210" xr:uid="{00000000-0005-0000-0000-0000D1000000}"/>
    <cellStyle name="Incorreto 3" xfId="211" xr:uid="{00000000-0005-0000-0000-0000D2000000}"/>
    <cellStyle name="Incorreto 4" xfId="212" xr:uid="{00000000-0005-0000-0000-0000D3000000}"/>
    <cellStyle name="Incorreto 5" xfId="213" xr:uid="{00000000-0005-0000-0000-0000D4000000}"/>
    <cellStyle name="Incorreto 6" xfId="214" xr:uid="{00000000-0005-0000-0000-0000D5000000}"/>
    <cellStyle name="Input" xfId="215" xr:uid="{00000000-0005-0000-0000-0000D6000000}"/>
    <cellStyle name="Linked Cell" xfId="216" xr:uid="{00000000-0005-0000-0000-0000D7000000}"/>
    <cellStyle name="Moeda 2" xfId="217" xr:uid="{00000000-0005-0000-0000-0000D8000000}"/>
    <cellStyle name="Neutra 1" xfId="218" xr:uid="{00000000-0005-0000-0000-0000D9000000}"/>
    <cellStyle name="Neutra 2" xfId="219" xr:uid="{00000000-0005-0000-0000-0000DA000000}"/>
    <cellStyle name="Neutra 3" xfId="220" xr:uid="{00000000-0005-0000-0000-0000DB000000}"/>
    <cellStyle name="Neutra 4" xfId="221" xr:uid="{00000000-0005-0000-0000-0000DC000000}"/>
    <cellStyle name="Neutra 5" xfId="222" xr:uid="{00000000-0005-0000-0000-0000DD000000}"/>
    <cellStyle name="Neutra 6" xfId="223" xr:uid="{00000000-0005-0000-0000-0000DE000000}"/>
    <cellStyle name="Neutral" xfId="224" xr:uid="{00000000-0005-0000-0000-0000DF000000}"/>
    <cellStyle name="Normal" xfId="0" builtinId="0"/>
    <cellStyle name="Normal 2" xfId="225" xr:uid="{00000000-0005-0000-0000-0000E1000000}"/>
    <cellStyle name="Normal 2 2" xfId="226" xr:uid="{00000000-0005-0000-0000-0000E2000000}"/>
    <cellStyle name="Normal 2_PMOI Rev2013_08" xfId="227" xr:uid="{00000000-0005-0000-0000-0000E3000000}"/>
    <cellStyle name="Normal 2_SIGEO Ver_2013A" xfId="228" xr:uid="{00000000-0005-0000-0000-0000E4000000}"/>
    <cellStyle name="Normal 3" xfId="229" xr:uid="{00000000-0005-0000-0000-0000E5000000}"/>
    <cellStyle name="Normal 3 1" xfId="230" xr:uid="{00000000-0005-0000-0000-0000E6000000}"/>
    <cellStyle name="Normal 3_PMOI Rev2013_08" xfId="231" xr:uid="{00000000-0005-0000-0000-0000E7000000}"/>
    <cellStyle name="Normal 4" xfId="232" xr:uid="{00000000-0005-0000-0000-0000E8000000}"/>
    <cellStyle name="Normal 4 2" xfId="233" xr:uid="{00000000-0005-0000-0000-0000E9000000}"/>
    <cellStyle name="Normal 4 2 2" xfId="234" xr:uid="{00000000-0005-0000-0000-0000EA000000}"/>
    <cellStyle name="Normal 4 2_SIGEO Ver_2013A" xfId="235" xr:uid="{00000000-0005-0000-0000-0000EB000000}"/>
    <cellStyle name="Normal 4_PMOI - BDI Cotacao Rev_05" xfId="236" xr:uid="{00000000-0005-0000-0000-0000EC000000}"/>
    <cellStyle name="Normal 5" xfId="237" xr:uid="{00000000-0005-0000-0000-0000ED000000}"/>
    <cellStyle name="Normal 6" xfId="238" xr:uid="{00000000-0005-0000-0000-0000EE000000}"/>
    <cellStyle name="Normal_Cálculo BDI conforme TCU" xfId="239" xr:uid="{00000000-0005-0000-0000-0000EF000000}"/>
    <cellStyle name="Normal_Cálculo BDI conforme TCU_SIGEO Ver_2013A" xfId="240" xr:uid="{00000000-0005-0000-0000-0000F0000000}"/>
    <cellStyle name="Normal_Plan1" xfId="241" xr:uid="{00000000-0005-0000-0000-0000F1000000}"/>
    <cellStyle name="Nota 1" xfId="242" xr:uid="{00000000-0005-0000-0000-0000F2000000}"/>
    <cellStyle name="Nota 2" xfId="243" xr:uid="{00000000-0005-0000-0000-0000F3000000}"/>
    <cellStyle name="Nota 3" xfId="244" xr:uid="{00000000-0005-0000-0000-0000F4000000}"/>
    <cellStyle name="Nota 4" xfId="245" xr:uid="{00000000-0005-0000-0000-0000F5000000}"/>
    <cellStyle name="Nota 5" xfId="246" xr:uid="{00000000-0005-0000-0000-0000F6000000}"/>
    <cellStyle name="Nota 6" xfId="247" xr:uid="{00000000-0005-0000-0000-0000F7000000}"/>
    <cellStyle name="Note" xfId="248" xr:uid="{00000000-0005-0000-0000-0000F8000000}"/>
    <cellStyle name="Output" xfId="249" xr:uid="{00000000-0005-0000-0000-0000F9000000}"/>
    <cellStyle name="Porcentagem" xfId="250" builtinId="5"/>
    <cellStyle name="Porcentagem 2" xfId="251" xr:uid="{00000000-0005-0000-0000-0000FB000000}"/>
    <cellStyle name="Saída 1" xfId="252" xr:uid="{00000000-0005-0000-0000-0000FC000000}"/>
    <cellStyle name="Saída 2" xfId="253" xr:uid="{00000000-0005-0000-0000-0000FD000000}"/>
    <cellStyle name="Saída 3" xfId="254" xr:uid="{00000000-0005-0000-0000-0000FE000000}"/>
    <cellStyle name="Saída 4" xfId="255" xr:uid="{00000000-0005-0000-0000-0000FF000000}"/>
    <cellStyle name="Saída 5" xfId="256" xr:uid="{00000000-0005-0000-0000-000000010000}"/>
    <cellStyle name="Saída 6" xfId="257" xr:uid="{00000000-0005-0000-0000-000001010000}"/>
    <cellStyle name="Texto de Aviso 1" xfId="258" xr:uid="{00000000-0005-0000-0000-000002010000}"/>
    <cellStyle name="Texto de Aviso 2" xfId="259" xr:uid="{00000000-0005-0000-0000-000003010000}"/>
    <cellStyle name="Texto de Aviso 3" xfId="260" xr:uid="{00000000-0005-0000-0000-000004010000}"/>
    <cellStyle name="Texto de Aviso 4" xfId="261" xr:uid="{00000000-0005-0000-0000-000005010000}"/>
    <cellStyle name="Texto de Aviso 5" xfId="262" xr:uid="{00000000-0005-0000-0000-000006010000}"/>
    <cellStyle name="Texto de Aviso 6" xfId="263" xr:uid="{00000000-0005-0000-0000-000007010000}"/>
    <cellStyle name="Texto Explicativo 1" xfId="264" xr:uid="{00000000-0005-0000-0000-000008010000}"/>
    <cellStyle name="Texto Explicativo 2" xfId="265" xr:uid="{00000000-0005-0000-0000-000009010000}"/>
    <cellStyle name="Texto Explicativo 3" xfId="266" xr:uid="{00000000-0005-0000-0000-00000A010000}"/>
    <cellStyle name="Texto Explicativo 4" xfId="267" xr:uid="{00000000-0005-0000-0000-00000B010000}"/>
    <cellStyle name="Texto Explicativo 5" xfId="268" xr:uid="{00000000-0005-0000-0000-00000C010000}"/>
    <cellStyle name="Texto Explicativo 6" xfId="269" xr:uid="{00000000-0005-0000-0000-00000D010000}"/>
    <cellStyle name="Title" xfId="270" xr:uid="{00000000-0005-0000-0000-00000E010000}"/>
    <cellStyle name="Título 1 1" xfId="271" xr:uid="{00000000-0005-0000-0000-00000F010000}"/>
    <cellStyle name="Título 1 2" xfId="272" xr:uid="{00000000-0005-0000-0000-000010010000}"/>
    <cellStyle name="Título 1 3" xfId="273" xr:uid="{00000000-0005-0000-0000-000011010000}"/>
    <cellStyle name="Título 1 4" xfId="274" xr:uid="{00000000-0005-0000-0000-000012010000}"/>
    <cellStyle name="Título 1 5" xfId="275" xr:uid="{00000000-0005-0000-0000-000013010000}"/>
    <cellStyle name="Título 1 6" xfId="276" xr:uid="{00000000-0005-0000-0000-000014010000}"/>
    <cellStyle name="Título 1 7" xfId="277" xr:uid="{00000000-0005-0000-0000-000015010000}"/>
    <cellStyle name="Título 10" xfId="278" xr:uid="{00000000-0005-0000-0000-000016010000}"/>
    <cellStyle name="Titulo 2" xfId="279" xr:uid="{00000000-0005-0000-0000-000017010000}"/>
    <cellStyle name="Título 2 1" xfId="280" xr:uid="{00000000-0005-0000-0000-000018010000}"/>
    <cellStyle name="Título 2 2" xfId="281" xr:uid="{00000000-0005-0000-0000-000019010000}"/>
    <cellStyle name="Título 2 3" xfId="282" xr:uid="{00000000-0005-0000-0000-00001A010000}"/>
    <cellStyle name="Título 2 4" xfId="283" xr:uid="{00000000-0005-0000-0000-00001B010000}"/>
    <cellStyle name="Título 2 5" xfId="284" xr:uid="{00000000-0005-0000-0000-00001C010000}"/>
    <cellStyle name="Título 2 6" xfId="285" xr:uid="{00000000-0005-0000-0000-00001D010000}"/>
    <cellStyle name="Titulo 3" xfId="286" xr:uid="{00000000-0005-0000-0000-00001E010000}"/>
    <cellStyle name="Título 3 1" xfId="287" xr:uid="{00000000-0005-0000-0000-00001F010000}"/>
    <cellStyle name="Título 3 2" xfId="288" xr:uid="{00000000-0005-0000-0000-000020010000}"/>
    <cellStyle name="Título 3 3" xfId="289" xr:uid="{00000000-0005-0000-0000-000021010000}"/>
    <cellStyle name="Título 3 4" xfId="290" xr:uid="{00000000-0005-0000-0000-000022010000}"/>
    <cellStyle name="Título 3 5" xfId="291" xr:uid="{00000000-0005-0000-0000-000023010000}"/>
    <cellStyle name="Título 3 6" xfId="292" xr:uid="{00000000-0005-0000-0000-000024010000}"/>
    <cellStyle name="Título 4 1" xfId="293" xr:uid="{00000000-0005-0000-0000-000025010000}"/>
    <cellStyle name="Título 4 2" xfId="294" xr:uid="{00000000-0005-0000-0000-000026010000}"/>
    <cellStyle name="Título 4 3" xfId="295" xr:uid="{00000000-0005-0000-0000-000027010000}"/>
    <cellStyle name="Título 4 4" xfId="296" xr:uid="{00000000-0005-0000-0000-000028010000}"/>
    <cellStyle name="Título 4 5" xfId="297" xr:uid="{00000000-0005-0000-0000-000029010000}"/>
    <cellStyle name="Título 4 6" xfId="298" xr:uid="{00000000-0005-0000-0000-00002A010000}"/>
    <cellStyle name="Título 5" xfId="299" xr:uid="{00000000-0005-0000-0000-00002B010000}"/>
    <cellStyle name="Título 6" xfId="300" xr:uid="{00000000-0005-0000-0000-00002C010000}"/>
    <cellStyle name="Título 7" xfId="301" xr:uid="{00000000-0005-0000-0000-00002D010000}"/>
    <cellStyle name="Título 8" xfId="302" xr:uid="{00000000-0005-0000-0000-00002E010000}"/>
    <cellStyle name="Título 9" xfId="303" xr:uid="{00000000-0005-0000-0000-00002F010000}"/>
    <cellStyle name="Total" xfId="304" builtinId="25" customBuiltin="1"/>
    <cellStyle name="Total 1" xfId="305" xr:uid="{00000000-0005-0000-0000-000031010000}"/>
    <cellStyle name="Total 2" xfId="306" xr:uid="{00000000-0005-0000-0000-000032010000}"/>
    <cellStyle name="Total 3" xfId="307" xr:uid="{00000000-0005-0000-0000-000033010000}"/>
    <cellStyle name="Total 4" xfId="308" xr:uid="{00000000-0005-0000-0000-000034010000}"/>
    <cellStyle name="Total 5" xfId="309" xr:uid="{00000000-0005-0000-0000-000035010000}"/>
    <cellStyle name="Total 6" xfId="310" xr:uid="{00000000-0005-0000-0000-000036010000}"/>
    <cellStyle name="Vírgula 2" xfId="311" xr:uid="{00000000-0005-0000-0000-000037010000}"/>
    <cellStyle name="Vírgula 2 2" xfId="312" xr:uid="{00000000-0005-0000-0000-000038010000}"/>
    <cellStyle name="Vírgula 2 2 2" xfId="313" xr:uid="{00000000-0005-0000-0000-000039010000}"/>
    <cellStyle name="Vírgula 3" xfId="314" xr:uid="{00000000-0005-0000-0000-00003A010000}"/>
    <cellStyle name="Vírgula 3 2" xfId="315" xr:uid="{00000000-0005-0000-0000-00003B010000}"/>
    <cellStyle name="Vírgula 3_PMOI Rev2013_08" xfId="316" xr:uid="{00000000-0005-0000-0000-00003C010000}"/>
    <cellStyle name="Vírgula 4" xfId="317" xr:uid="{00000000-0005-0000-0000-00003D010000}"/>
    <cellStyle name="Warning Text" xfId="318" xr:uid="{00000000-0005-0000-0000-00003E010000}"/>
  </cellStyles>
  <dxfs count="7">
    <dxf>
      <font>
        <b/>
        <i val="0"/>
        <condense val="0"/>
        <extend val="0"/>
        <color indexed="9"/>
      </font>
      <fill>
        <patternFill patternType="solid">
          <bgColor indexed="10"/>
        </patternFill>
      </fill>
    </dxf>
    <dxf>
      <font>
        <b/>
        <i val="0"/>
        <condense val="0"/>
        <extend val="0"/>
        <color indexed="17"/>
      </font>
      <fill>
        <patternFill>
          <bgColor indexed="9"/>
        </patternFill>
      </fill>
    </dxf>
    <dxf>
      <font>
        <b/>
        <i val="0"/>
        <condense val="0"/>
        <extend val="0"/>
        <color indexed="17"/>
      </font>
      <fill>
        <patternFill patternType="none">
          <bgColor indexed="65"/>
        </patternFill>
      </fill>
    </dxf>
    <dxf>
      <fill>
        <patternFill>
          <bgColor indexed="43"/>
        </patternFill>
      </fill>
    </dxf>
    <dxf>
      <font>
        <condense val="0"/>
        <extend val="0"/>
        <color indexed="17"/>
      </font>
    </dxf>
    <dxf>
      <font>
        <condense val="0"/>
        <extend val="0"/>
        <color indexed="10"/>
      </font>
    </dxf>
    <dxf>
      <fill>
        <patternFill>
          <bgColor indexed="9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B3B3B3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B8FF"/>
      <rgbColor rgb="00E6E6E6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FF9966"/>
      <rgbColor rgb="00FFCC00"/>
      <rgbColor rgb="00FF9900"/>
      <rgbColor rgb="00FF6600"/>
      <rgbColor rgb="009966CC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Lines="6" dropStyle="combo" dx="16" fmlaLink="$O$10:$O$15" fmlaRange="$N$10:$N$15" noThreeD="1" sel="1" val="0"/>
</file>

<file path=xl/ctrlProps/ctrlProp2.xml><?xml version="1.0" encoding="utf-8"?>
<formControlPr xmlns="http://schemas.microsoft.com/office/spreadsheetml/2009/9/main" objectType="CheckBox" fmlaLink="$N$8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30</xdr:row>
      <xdr:rowOff>0</xdr:rowOff>
    </xdr:from>
    <xdr:to>
      <xdr:col>11</xdr:col>
      <xdr:colOff>0</xdr:colOff>
      <xdr:row>33</xdr:row>
      <xdr:rowOff>76200</xdr:rowOff>
    </xdr:to>
    <xdr:sp macro="" textlink="">
      <xdr:nvSpPr>
        <xdr:cNvPr id="169008" name="CaixaDeTexto 1">
          <a:extLst>
            <a:ext uri="{FF2B5EF4-FFF2-40B4-BE49-F238E27FC236}">
              <a16:creationId xmlns:a16="http://schemas.microsoft.com/office/drawing/2014/main" id="{00000000-0008-0000-0000-000030940200}"/>
            </a:ext>
          </a:extLst>
        </xdr:cNvPr>
        <xdr:cNvSpPr txBox="1">
          <a:spLocks noChangeArrowheads="1"/>
        </xdr:cNvSpPr>
      </xdr:nvSpPr>
      <xdr:spPr bwMode="auto">
        <a:xfrm>
          <a:off x="628650" y="5267325"/>
          <a:ext cx="10410825" cy="561975"/>
        </a:xfrm>
        <a:prstGeom prst="rect">
          <a:avLst/>
        </a:prstGeom>
        <a:solidFill>
          <a:srgbClr val="E6E6E6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114300</xdr:colOff>
      <xdr:row>26</xdr:row>
      <xdr:rowOff>133350</xdr:rowOff>
    </xdr:from>
    <xdr:to>
      <xdr:col>3</xdr:col>
      <xdr:colOff>2638425</xdr:colOff>
      <xdr:row>28</xdr:row>
      <xdr:rowOff>85725</xdr:rowOff>
    </xdr:to>
    <xdr:pic>
      <xdr:nvPicPr>
        <xdr:cNvPr id="169009" name="Picture 38">
          <a:extLst>
            <a:ext uri="{FF2B5EF4-FFF2-40B4-BE49-F238E27FC236}">
              <a16:creationId xmlns:a16="http://schemas.microsoft.com/office/drawing/2014/main" id="{00000000-0008-0000-0000-0000319402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371600" y="4552950"/>
          <a:ext cx="29527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10</xdr:row>
          <xdr:rowOff>9525</xdr:rowOff>
        </xdr:from>
        <xdr:to>
          <xdr:col>5</xdr:col>
          <xdr:colOff>485775</xdr:colOff>
          <xdr:row>11</xdr:row>
          <xdr:rowOff>47625</xdr:rowOff>
        </xdr:to>
        <xdr:sp macro="" textlink="">
          <xdr:nvSpPr>
            <xdr:cNvPr id="168982" name="Drop Down 22" descr="teste" hidden="1">
              <a:extLst>
                <a:ext uri="{63B3BB69-23CF-44E3-9099-C40C66FF867C}">
                  <a14:compatExt spid="_x0000_s168982"/>
                </a:ext>
                <a:ext uri="{FF2B5EF4-FFF2-40B4-BE49-F238E27FC236}">
                  <a16:creationId xmlns:a16="http://schemas.microsoft.com/office/drawing/2014/main" id="{00000000-0008-0000-0000-00001694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21</xdr:row>
          <xdr:rowOff>142875</xdr:rowOff>
        </xdr:from>
        <xdr:to>
          <xdr:col>11</xdr:col>
          <xdr:colOff>828675</xdr:colOff>
          <xdr:row>23</xdr:row>
          <xdr:rowOff>28575</xdr:rowOff>
        </xdr:to>
        <xdr:sp macro="" textlink="">
          <xdr:nvSpPr>
            <xdr:cNvPr id="169000" name="Check Box 40" hidden="1">
              <a:extLst>
                <a:ext uri="{63B3BB69-23CF-44E3-9099-C40C66FF867C}">
                  <a14:compatExt spid="_x0000_s169000"/>
                </a:ext>
                <a:ext uri="{FF2B5EF4-FFF2-40B4-BE49-F238E27FC236}">
                  <a16:creationId xmlns:a16="http://schemas.microsoft.com/office/drawing/2014/main" id="{00000000-0008-0000-0000-00002894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E6E6E6"/>
                  </a:solidFill>
                </a14:hiddenFill>
              </a:ext>
              <a:ext uri="{91240B29-F687-4F45-9708-019B960494DF}">
                <a14:hiddenLine w="9525">
                  <a:solidFill>
                    <a:srgbClr val="BCBCBC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Mão-de-obra desonerada</a:t>
              </a:r>
            </a:p>
          </xdr:txBody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290000"/>
        </a:solidFill>
        <a:ln w="9525" cap="flat" cmpd="sng" algn="ctr">
          <a:solidFill>
            <a:srgbClr val="BCBCBC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290000"/>
        </a:solidFill>
        <a:ln w="9525" cap="flat" cmpd="sng" algn="ctr">
          <a:solidFill>
            <a:srgbClr val="BCBCBC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59"/>
  <sheetViews>
    <sheetView showGridLines="0" tabSelected="1" topLeftCell="A4" zoomScaleSheetLayoutView="100" workbookViewId="0">
      <selection activeCell="A43" sqref="A43:C43"/>
    </sheetView>
  </sheetViews>
  <sheetFormatPr defaultColWidth="8" defaultRowHeight="12.75" x14ac:dyDescent="0.2"/>
  <cols>
    <col min="1" max="2" width="8.125" style="113" customWidth="1"/>
    <col min="3" max="3" width="5.625" style="118" customWidth="1"/>
    <col min="4" max="4" width="42.625" style="113" customWidth="1"/>
    <col min="5" max="5" width="18.5" style="113" customWidth="1"/>
    <col min="6" max="6" width="11.375" style="113" customWidth="1"/>
    <col min="7" max="7" width="10.125" style="113" customWidth="1"/>
    <col min="8" max="9" width="11.875" style="113" customWidth="1"/>
    <col min="10" max="10" width="8" style="113"/>
    <col min="11" max="11" width="8.125" style="113" customWidth="1"/>
    <col min="12" max="12" width="13" style="113" customWidth="1"/>
    <col min="13" max="23" width="15.5" style="12" hidden="1" customWidth="1"/>
    <col min="24" max="24" width="15.5" style="113" customWidth="1"/>
    <col min="25" max="25" width="21.875" style="113" customWidth="1"/>
    <col min="26" max="26" width="10.125" style="113" customWidth="1"/>
    <col min="27" max="28" width="9.625" style="113" customWidth="1"/>
    <col min="29" max="29" width="7.375" style="113" customWidth="1"/>
    <col min="30" max="32" width="5.5" style="113" bestFit="1" customWidth="1"/>
    <col min="33" max="16384" width="8" style="113"/>
  </cols>
  <sheetData>
    <row r="1" spans="1:23" s="112" customFormat="1" x14ac:dyDescent="0.2">
      <c r="A1" s="5"/>
      <c r="B1" s="5"/>
      <c r="C1" s="21"/>
      <c r="D1" s="6" t="s">
        <v>5</v>
      </c>
      <c r="E1" s="6" t="s">
        <v>11</v>
      </c>
      <c r="F1" s="1"/>
      <c r="G1" s="1"/>
      <c r="H1" s="2" t="s">
        <v>12</v>
      </c>
      <c r="I1" s="5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</row>
    <row r="2" spans="1:23" s="112" customFormat="1" ht="14.25" x14ac:dyDescent="0.2">
      <c r="A2" s="5"/>
      <c r="B2" s="5"/>
      <c r="C2" s="21"/>
      <c r="D2" s="47" t="s">
        <v>92</v>
      </c>
      <c r="E2" s="146"/>
      <c r="F2" s="149"/>
      <c r="G2" s="150"/>
      <c r="H2" s="3" t="s">
        <v>12</v>
      </c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</row>
    <row r="3" spans="1:23" s="112" customFormat="1" x14ac:dyDescent="0.2">
      <c r="A3" s="5"/>
      <c r="B3" s="5"/>
      <c r="C3" s="21"/>
      <c r="D3" s="8" t="s">
        <v>3</v>
      </c>
      <c r="E3" s="9"/>
      <c r="F3" s="1"/>
      <c r="G3" s="1"/>
      <c r="H3" s="2" t="s">
        <v>12</v>
      </c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</row>
    <row r="4" spans="1:23" s="112" customFormat="1" ht="14.25" x14ac:dyDescent="0.2">
      <c r="A4" s="10"/>
      <c r="B4" s="10"/>
      <c r="C4" s="21"/>
      <c r="D4" s="146" t="s">
        <v>96</v>
      </c>
      <c r="E4" s="147"/>
      <c r="F4" s="147"/>
      <c r="G4" s="148"/>
      <c r="H4" s="3" t="s">
        <v>12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</row>
    <row r="5" spans="1:23" s="112" customFormat="1" x14ac:dyDescent="0.2">
      <c r="A5" s="5"/>
      <c r="B5" s="5"/>
      <c r="C5" s="21"/>
      <c r="D5" s="8" t="s">
        <v>2</v>
      </c>
      <c r="E5" s="11" t="s">
        <v>4</v>
      </c>
      <c r="F5" s="1"/>
      <c r="G5" s="1"/>
      <c r="H5" s="2" t="s">
        <v>12</v>
      </c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</row>
    <row r="6" spans="1:23" s="112" customFormat="1" ht="14.25" x14ac:dyDescent="0.2">
      <c r="A6" s="5"/>
      <c r="B6" s="5"/>
      <c r="C6" s="21"/>
      <c r="D6" s="47" t="s">
        <v>97</v>
      </c>
      <c r="E6" s="146"/>
      <c r="F6" s="147"/>
      <c r="G6" s="148"/>
      <c r="H6" s="3" t="s">
        <v>12</v>
      </c>
      <c r="I6" s="7"/>
      <c r="J6" s="62"/>
      <c r="K6" s="7"/>
      <c r="L6" s="63" t="s">
        <v>91</v>
      </c>
      <c r="M6" s="7"/>
      <c r="N6" s="74"/>
      <c r="O6" s="7"/>
      <c r="P6" s="7"/>
      <c r="Q6" s="7"/>
      <c r="R6" s="7"/>
      <c r="S6" s="7"/>
      <c r="T6" s="7"/>
      <c r="U6" s="7"/>
      <c r="V6" s="7"/>
      <c r="W6" s="7"/>
    </row>
    <row r="7" spans="1:23" ht="6" customHeight="1" thickBot="1" x14ac:dyDescent="0.25">
      <c r="A7" s="12"/>
      <c r="B7" s="12"/>
      <c r="C7" s="22"/>
      <c r="D7" s="12"/>
      <c r="E7" s="12"/>
      <c r="F7" s="12"/>
      <c r="G7" s="13"/>
      <c r="H7" s="12"/>
      <c r="I7" s="12"/>
      <c r="J7" s="12"/>
      <c r="K7" s="12"/>
      <c r="L7" s="12"/>
    </row>
    <row r="8" spans="1:23" s="114" customFormat="1" ht="18" customHeight="1" thickBot="1" x14ac:dyDescent="0.25">
      <c r="A8" s="171" t="str">
        <f>IF(N24=1,N26,N25)</f>
        <v>Composição do BDI para obras com mão-de-obra onerada</v>
      </c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3"/>
      <c r="M8" s="102"/>
      <c r="N8" s="103" t="b">
        <v>0</v>
      </c>
      <c r="O8" s="102"/>
      <c r="P8" s="102"/>
      <c r="Q8" s="102"/>
      <c r="R8" s="102"/>
      <c r="S8" s="102"/>
      <c r="T8" s="102"/>
      <c r="U8" s="102"/>
      <c r="V8" s="102"/>
      <c r="W8" s="102"/>
    </row>
    <row r="9" spans="1:23" ht="2.1" customHeight="1" x14ac:dyDescent="0.2">
      <c r="A9" s="14"/>
      <c r="B9" s="14"/>
      <c r="C9" s="23"/>
      <c r="D9" s="15"/>
      <c r="E9" s="16"/>
      <c r="F9" s="16"/>
      <c r="G9" s="16"/>
      <c r="H9" s="16"/>
      <c r="I9" s="16"/>
      <c r="J9" s="16"/>
      <c r="K9" s="12"/>
      <c r="L9" s="12"/>
      <c r="O9" s="27"/>
    </row>
    <row r="10" spans="1:23" s="115" customFormat="1" x14ac:dyDescent="0.2">
      <c r="A10" s="14"/>
      <c r="B10" s="14"/>
      <c r="C10" s="23"/>
      <c r="D10" s="26" t="s">
        <v>15</v>
      </c>
      <c r="E10" s="16"/>
      <c r="F10" s="26"/>
      <c r="G10" s="177"/>
      <c r="H10" s="101"/>
      <c r="I10" s="101"/>
      <c r="J10" s="16"/>
      <c r="K10" s="27"/>
      <c r="L10" s="27"/>
      <c r="M10" s="27"/>
      <c r="N10" s="58" t="s">
        <v>32</v>
      </c>
      <c r="O10" s="104">
        <v>1</v>
      </c>
      <c r="P10" s="27" t="str">
        <f>IF(O10=1,N10,IF(O10=2,N11,IF(O10=3,N12,IF(O10=4,N13,IF(O10=5,N14,IF(O10=6,N15," "))))))</f>
        <v>Construção de Edifícios</v>
      </c>
      <c r="Q10" s="27"/>
      <c r="R10" s="27"/>
      <c r="S10" s="27"/>
      <c r="T10" s="27"/>
      <c r="U10" s="27"/>
      <c r="V10" s="27"/>
      <c r="W10" s="27"/>
    </row>
    <row r="11" spans="1:23" s="115" customFormat="1" x14ac:dyDescent="0.2">
      <c r="A11" s="14"/>
      <c r="B11" s="14"/>
      <c r="C11" s="23"/>
      <c r="D11" s="26"/>
      <c r="E11" s="16"/>
      <c r="F11" s="16"/>
      <c r="G11" s="177"/>
      <c r="H11" s="119"/>
      <c r="I11" s="119"/>
      <c r="J11" s="16"/>
      <c r="K11" s="27"/>
      <c r="L11" s="27"/>
      <c r="M11" s="27"/>
      <c r="N11" s="58" t="s">
        <v>33</v>
      </c>
      <c r="O11" s="27"/>
      <c r="P11" s="27"/>
      <c r="Q11" s="27"/>
      <c r="R11" s="58"/>
      <c r="S11" s="27"/>
      <c r="T11" s="27"/>
      <c r="U11" s="27"/>
      <c r="V11" s="27"/>
      <c r="W11" s="27"/>
    </row>
    <row r="12" spans="1:23" s="115" customFormat="1" ht="13.5" thickBot="1" x14ac:dyDescent="0.25">
      <c r="A12" s="14"/>
      <c r="B12" s="14"/>
      <c r="C12" s="23"/>
      <c r="D12" s="26"/>
      <c r="E12" s="16"/>
      <c r="F12" s="16"/>
      <c r="G12" s="16"/>
      <c r="H12" s="16"/>
      <c r="I12" s="16"/>
      <c r="J12" s="16"/>
      <c r="K12" s="27"/>
      <c r="L12" s="27"/>
      <c r="M12" s="27"/>
      <c r="N12" s="58" t="s">
        <v>34</v>
      </c>
      <c r="O12" s="27"/>
      <c r="P12" s="27"/>
      <c r="Q12" s="27"/>
      <c r="R12" s="58"/>
      <c r="S12" s="27"/>
      <c r="T12" s="27"/>
      <c r="U12" s="27"/>
      <c r="V12" s="27"/>
      <c r="W12" s="27"/>
    </row>
    <row r="13" spans="1:23" s="115" customFormat="1" ht="14.1" customHeight="1" thickBot="1" x14ac:dyDescent="0.25">
      <c r="A13" s="14"/>
      <c r="B13" s="14"/>
      <c r="C13" s="165" t="str">
        <f>"COMPOSIÇÃO - BDI para "&amp;P10</f>
        <v>COMPOSIÇÃO - BDI para Construção de Edifícios</v>
      </c>
      <c r="D13" s="166"/>
      <c r="E13" s="166"/>
      <c r="F13" s="166"/>
      <c r="G13" s="166"/>
      <c r="H13" s="166"/>
      <c r="I13" s="167"/>
      <c r="J13" s="12"/>
      <c r="K13" s="27"/>
      <c r="L13" s="27"/>
      <c r="M13" s="27"/>
      <c r="N13" s="58" t="s">
        <v>35</v>
      </c>
      <c r="O13" s="27"/>
      <c r="P13" s="27"/>
      <c r="Q13" s="27"/>
      <c r="R13" s="58"/>
      <c r="S13" s="27"/>
      <c r="T13" s="27"/>
      <c r="U13" s="27"/>
      <c r="V13" s="27"/>
      <c r="W13" s="27"/>
    </row>
    <row r="14" spans="1:23" s="115" customFormat="1" ht="27.95" customHeight="1" x14ac:dyDescent="0.2">
      <c r="A14" s="14"/>
      <c r="B14" s="14"/>
      <c r="C14" s="31" t="s">
        <v>9</v>
      </c>
      <c r="D14" s="32" t="s">
        <v>20</v>
      </c>
      <c r="E14" s="32" t="s">
        <v>19</v>
      </c>
      <c r="F14" s="32" t="s">
        <v>30</v>
      </c>
      <c r="G14" s="32" t="s">
        <v>24</v>
      </c>
      <c r="H14" s="120" t="s">
        <v>88</v>
      </c>
      <c r="I14" s="120" t="s">
        <v>89</v>
      </c>
      <c r="J14" s="12"/>
      <c r="K14" s="27"/>
      <c r="L14" s="27"/>
      <c r="M14" s="27"/>
      <c r="N14" s="58" t="s">
        <v>36</v>
      </c>
      <c r="O14" s="27"/>
      <c r="P14" s="27"/>
      <c r="Q14" s="27"/>
      <c r="R14" s="58"/>
      <c r="S14" s="27"/>
      <c r="T14" s="27"/>
      <c r="U14" s="27"/>
      <c r="V14" s="27"/>
      <c r="W14" s="27"/>
    </row>
    <row r="15" spans="1:23" s="115" customFormat="1" ht="14.1" customHeight="1" x14ac:dyDescent="0.2">
      <c r="A15" s="14"/>
      <c r="B15" s="14"/>
      <c r="C15" s="36">
        <v>1</v>
      </c>
      <c r="D15" s="37" t="s">
        <v>16</v>
      </c>
      <c r="E15" s="52" t="s">
        <v>8</v>
      </c>
      <c r="F15" s="38">
        <v>0.04</v>
      </c>
      <c r="G15" s="39" t="str">
        <f>IF(F15="","",IF(AND(F15&gt;=H15,F15&lt;=I15),"OK",""))</f>
        <v>OK</v>
      </c>
      <c r="H15" s="48">
        <f>INDEX(matriz,$W17,$O$10)</f>
        <v>0.03</v>
      </c>
      <c r="I15" s="48">
        <f>INDEX(matriz2,$W23,$O$10)</f>
        <v>5.5E-2</v>
      </c>
      <c r="J15" s="12"/>
      <c r="K15" s="27"/>
      <c r="L15" s="27"/>
      <c r="M15" s="27"/>
      <c r="N15" s="27" t="s">
        <v>37</v>
      </c>
      <c r="O15" s="27"/>
      <c r="P15" s="27"/>
      <c r="Q15" s="27"/>
      <c r="R15" s="58"/>
      <c r="S15" s="27"/>
      <c r="T15" s="27"/>
      <c r="U15" s="27"/>
      <c r="V15" s="27"/>
      <c r="W15" s="27"/>
    </row>
    <row r="16" spans="1:23" s="115" customFormat="1" ht="14.1" customHeight="1" x14ac:dyDescent="0.2">
      <c r="A16" s="14"/>
      <c r="B16" s="14"/>
      <c r="C16" s="40">
        <v>2</v>
      </c>
      <c r="D16" s="41" t="s">
        <v>38</v>
      </c>
      <c r="E16" s="53" t="s">
        <v>39</v>
      </c>
      <c r="F16" s="42">
        <v>3.5999999999999999E-3</v>
      </c>
      <c r="G16" s="43" t="str">
        <f t="shared" ref="G16:G24" si="0">IF(F16="","",IF(AND(F16&gt;=H16,F16&lt;=I16),"OK",""))</f>
        <v/>
      </c>
      <c r="H16" s="48">
        <f>INDEX(matriz,$W18,$O$10)</f>
        <v>8.0000000000000002E-3</v>
      </c>
      <c r="I16" s="48">
        <f>INDEX(matriz2,$W24,$O$10)</f>
        <v>0.01</v>
      </c>
      <c r="J16" s="12"/>
      <c r="K16" s="27"/>
      <c r="L16" s="27"/>
      <c r="M16" s="27"/>
      <c r="N16" s="58"/>
      <c r="O16" s="27"/>
      <c r="P16" s="58" t="s">
        <v>41</v>
      </c>
      <c r="Q16" s="58">
        <v>1</v>
      </c>
      <c r="R16" s="27">
        <v>2</v>
      </c>
      <c r="S16" s="27">
        <v>3</v>
      </c>
      <c r="T16" s="27">
        <v>4</v>
      </c>
      <c r="U16" s="27">
        <v>5</v>
      </c>
      <c r="V16" s="27">
        <v>6</v>
      </c>
      <c r="W16" s="27"/>
    </row>
    <row r="17" spans="1:23" s="115" customFormat="1" ht="14.1" customHeight="1" x14ac:dyDescent="0.2">
      <c r="A17" s="14"/>
      <c r="B17" s="14"/>
      <c r="C17" s="40">
        <v>3</v>
      </c>
      <c r="D17" s="41" t="s">
        <v>29</v>
      </c>
      <c r="E17" s="53" t="s">
        <v>6</v>
      </c>
      <c r="F17" s="42">
        <v>5.0000000000000001E-3</v>
      </c>
      <c r="G17" s="43" t="str">
        <f t="shared" si="0"/>
        <v/>
      </c>
      <c r="H17" s="48">
        <f>INDEX(matriz,$W19,$O$10)</f>
        <v>9.7000000000000003E-3</v>
      </c>
      <c r="I17" s="48">
        <f>INDEX(matriz2,$W25,$O$10)</f>
        <v>1.2699999999999999E-2</v>
      </c>
      <c r="J17" s="12"/>
      <c r="K17" s="33"/>
      <c r="L17" s="27"/>
      <c r="M17" s="27"/>
      <c r="N17" s="68"/>
      <c r="O17" s="27"/>
      <c r="P17" s="27"/>
      <c r="Q17" s="55">
        <v>0.03</v>
      </c>
      <c r="R17" s="55">
        <v>3.7999999999999999E-2</v>
      </c>
      <c r="S17" s="55">
        <v>3.4299999999999997E-2</v>
      </c>
      <c r="T17" s="55">
        <v>5.2900000000000003E-2</v>
      </c>
      <c r="U17" s="55">
        <v>0.04</v>
      </c>
      <c r="V17" s="55">
        <v>1.4999999999999999E-2</v>
      </c>
      <c r="W17" s="27">
        <v>1</v>
      </c>
    </row>
    <row r="18" spans="1:23" s="115" customFormat="1" ht="14.1" customHeight="1" x14ac:dyDescent="0.2">
      <c r="A18" s="14"/>
      <c r="B18" s="14"/>
      <c r="C18" s="40">
        <v>4</v>
      </c>
      <c r="D18" s="41" t="s">
        <v>17</v>
      </c>
      <c r="E18" s="53" t="s">
        <v>7</v>
      </c>
      <c r="F18" s="42">
        <v>1.0999999999999999E-2</v>
      </c>
      <c r="G18" s="43" t="str">
        <f t="shared" si="0"/>
        <v>OK</v>
      </c>
      <c r="H18" s="48">
        <f>INDEX(matriz,$W20,$O$10)</f>
        <v>5.8999999999999999E-3</v>
      </c>
      <c r="I18" s="48">
        <f>INDEX(matriz2,$W26,$O$10)</f>
        <v>1.3899999999999999E-2</v>
      </c>
      <c r="J18" s="12"/>
      <c r="K18" s="33"/>
      <c r="L18" s="27"/>
      <c r="M18" s="27"/>
      <c r="N18" s="69">
        <f>((((1+F15+F16+F17)*(1+F18)*(1+F19))/(1-(F20-0.045))-1))</f>
        <v>0.18179845602503897</v>
      </c>
      <c r="O18" s="27"/>
      <c r="P18" s="27"/>
      <c r="Q18" s="55">
        <v>8.0000000000000002E-3</v>
      </c>
      <c r="R18" s="55">
        <v>3.2000000000000002E-3</v>
      </c>
      <c r="S18" s="55">
        <v>2.8E-3</v>
      </c>
      <c r="T18" s="55">
        <v>2.5000000000000001E-3</v>
      </c>
      <c r="U18" s="55">
        <v>8.0999999999999996E-3</v>
      </c>
      <c r="V18" s="55">
        <v>3.0000000000000001E-3</v>
      </c>
      <c r="W18" s="27">
        <v>2</v>
      </c>
    </row>
    <row r="19" spans="1:23" s="115" customFormat="1" ht="14.1" customHeight="1" x14ac:dyDescent="0.2">
      <c r="A19" s="14"/>
      <c r="B19" s="14"/>
      <c r="C19" s="40">
        <v>5</v>
      </c>
      <c r="D19" s="41" t="s">
        <v>40</v>
      </c>
      <c r="E19" s="53" t="s">
        <v>0</v>
      </c>
      <c r="F19" s="42">
        <v>6.8500000000000005E-2</v>
      </c>
      <c r="G19" s="43" t="str">
        <f t="shared" si="0"/>
        <v>OK</v>
      </c>
      <c r="H19" s="48">
        <f>INDEX(matriz,$W21,$O$10)</f>
        <v>6.1600000000000002E-2</v>
      </c>
      <c r="I19" s="48">
        <f>INDEX(matriz2,$W27,$O$10)</f>
        <v>8.9599999999999999E-2</v>
      </c>
      <c r="J19" s="12"/>
      <c r="K19" s="33"/>
      <c r="L19" s="27"/>
      <c r="M19" s="27"/>
      <c r="N19" s="68" t="str">
        <f>"Percentual de BDI superior ao limite estipulado pelo Acórdão TCU 2.622/2013 devido a soma de 4,5% (CPRB, conforme LEI 13.161/2015) no item Tributos, referente a desoneração na Contribuição Previdenciária. O cálculo dessa composição onerada resulta em " &amp;N22</f>
        <v>Percentual de BDI superior ao limite estipulado pelo Acórdão TCU 2.622/2013 devido a soma de 4,5% (CPRB, conforme LEI 13.161/2015) no item Tributos, referente a desoneração na Contribuição Previdenciária. O cálculo dessa composição onerada resulta em 18,18%</v>
      </c>
      <c r="O19" s="27"/>
      <c r="P19" s="27"/>
      <c r="Q19" s="55">
        <v>9.7000000000000003E-3</v>
      </c>
      <c r="R19" s="55">
        <v>5.0000000000000001E-3</v>
      </c>
      <c r="S19" s="55">
        <v>0.01</v>
      </c>
      <c r="T19" s="55">
        <v>0.01</v>
      </c>
      <c r="U19" s="55">
        <v>1.46E-2</v>
      </c>
      <c r="V19" s="55">
        <v>5.5999999999999999E-3</v>
      </c>
      <c r="W19" s="27">
        <v>3</v>
      </c>
    </row>
    <row r="20" spans="1:23" s="115" customFormat="1" ht="14.1" customHeight="1" x14ac:dyDescent="0.2">
      <c r="A20" s="14"/>
      <c r="B20" s="14"/>
      <c r="C20" s="40">
        <v>6</v>
      </c>
      <c r="D20" s="41" t="s">
        <v>18</v>
      </c>
      <c r="E20" s="53" t="s">
        <v>69</v>
      </c>
      <c r="F20" s="44">
        <f>SUM(F21:F24)</f>
        <v>8.6499999999999994E-2</v>
      </c>
      <c r="G20" s="43" t="str">
        <f t="shared" si="0"/>
        <v>OK</v>
      </c>
      <c r="H20" s="48">
        <f>IF(N24=1,0.0365,0.0815)</f>
        <v>3.6499999999999998E-2</v>
      </c>
      <c r="I20" s="48">
        <f>IF(N24=1,0.0865,0.1315)</f>
        <v>8.6499999999999994E-2</v>
      </c>
      <c r="J20" s="12"/>
      <c r="K20" s="27"/>
      <c r="L20" s="27"/>
      <c r="M20" s="27"/>
      <c r="N20" s="70">
        <f>ROUND(N18*100,2)</f>
        <v>18.18</v>
      </c>
      <c r="O20" s="27"/>
      <c r="P20" s="27"/>
      <c r="Q20" s="55">
        <v>5.8999999999999999E-3</v>
      </c>
      <c r="R20" s="55">
        <v>1.0200000000000001E-2</v>
      </c>
      <c r="S20" s="55">
        <v>9.4000000000000004E-3</v>
      </c>
      <c r="T20" s="55">
        <v>1.01E-2</v>
      </c>
      <c r="U20" s="55">
        <v>9.4000000000000004E-3</v>
      </c>
      <c r="V20" s="55">
        <v>8.5000000000000006E-3</v>
      </c>
      <c r="W20" s="27">
        <v>4</v>
      </c>
    </row>
    <row r="21" spans="1:23" s="115" customFormat="1" ht="14.1" customHeight="1" thickBot="1" x14ac:dyDescent="0.25">
      <c r="A21" s="182"/>
      <c r="B21" s="182"/>
      <c r="C21" s="40" t="s">
        <v>25</v>
      </c>
      <c r="D21" s="41" t="s">
        <v>21</v>
      </c>
      <c r="E21" s="53" t="s">
        <v>21</v>
      </c>
      <c r="F21" s="44">
        <v>6.4999999999999997E-3</v>
      </c>
      <c r="G21" s="43" t="str">
        <f t="shared" si="0"/>
        <v>OK</v>
      </c>
      <c r="H21" s="48">
        <v>6.4999999999999997E-3</v>
      </c>
      <c r="I21" s="48">
        <v>6.4999999999999997E-3</v>
      </c>
      <c r="J21" s="176" t="str">
        <f>IF(N24=2,"Foi incluída a CPRB com a alíquota de 4,50% sobre a Receita Bruta"," ")</f>
        <v xml:space="preserve"> </v>
      </c>
      <c r="K21" s="176"/>
      <c r="L21" s="176"/>
      <c r="M21" s="27"/>
      <c r="N21" s="68" t="s">
        <v>53</v>
      </c>
      <c r="O21" s="27"/>
      <c r="P21" s="27"/>
      <c r="Q21" s="55">
        <v>6.1600000000000002E-2</v>
      </c>
      <c r="R21" s="55">
        <v>6.6400000000000001E-2</v>
      </c>
      <c r="S21" s="55">
        <v>6.7400000000000002E-2</v>
      </c>
      <c r="T21" s="55">
        <v>0.08</v>
      </c>
      <c r="U21" s="55">
        <v>7.1400000000000005E-2</v>
      </c>
      <c r="V21" s="55">
        <v>3.5000000000000003E-2</v>
      </c>
      <c r="W21" s="27">
        <v>5</v>
      </c>
    </row>
    <row r="22" spans="1:23" ht="14.1" customHeight="1" x14ac:dyDescent="0.2">
      <c r="A22" s="178" t="s">
        <v>76</v>
      </c>
      <c r="B22" s="180" t="s">
        <v>75</v>
      </c>
      <c r="C22" s="40" t="s">
        <v>26</v>
      </c>
      <c r="D22" s="41" t="s">
        <v>22</v>
      </c>
      <c r="E22" s="53" t="s">
        <v>22</v>
      </c>
      <c r="F22" s="44">
        <v>0.03</v>
      </c>
      <c r="G22" s="43" t="str">
        <f t="shared" si="0"/>
        <v>OK</v>
      </c>
      <c r="H22" s="48">
        <v>0.03</v>
      </c>
      <c r="I22" s="48">
        <v>0.03</v>
      </c>
      <c r="J22" s="176"/>
      <c r="K22" s="176"/>
      <c r="L22" s="176"/>
      <c r="N22" s="71" t="str">
        <f>N20&amp;N21</f>
        <v>18,18%</v>
      </c>
      <c r="P22" s="56" t="s">
        <v>42</v>
      </c>
      <c r="Q22" s="56">
        <v>1</v>
      </c>
      <c r="R22" s="12">
        <v>2</v>
      </c>
      <c r="S22" s="12">
        <v>3</v>
      </c>
      <c r="T22" s="12">
        <v>4</v>
      </c>
      <c r="U22" s="12">
        <v>5</v>
      </c>
      <c r="V22" s="12">
        <v>6</v>
      </c>
    </row>
    <row r="23" spans="1:23" ht="14.1" customHeight="1" thickBot="1" x14ac:dyDescent="0.25">
      <c r="A23" s="179"/>
      <c r="B23" s="181"/>
      <c r="C23" s="64" t="s">
        <v>27</v>
      </c>
      <c r="D23" s="65" t="s">
        <v>55</v>
      </c>
      <c r="E23" s="66" t="s">
        <v>54</v>
      </c>
      <c r="F23" s="76">
        <f>IF(N24=1,0,0.045)</f>
        <v>0</v>
      </c>
      <c r="G23" s="43" t="str">
        <f t="shared" si="0"/>
        <v>OK</v>
      </c>
      <c r="H23" s="67">
        <f>IF(N24=1,0,0.045)</f>
        <v>0</v>
      </c>
      <c r="I23" s="67">
        <f>IF(N24=1,0,0.045)</f>
        <v>0</v>
      </c>
      <c r="J23" s="79"/>
      <c r="K23" s="79"/>
      <c r="L23" s="79"/>
      <c r="N23" s="71"/>
      <c r="Q23" s="55">
        <v>5.5E-2</v>
      </c>
      <c r="R23" s="55">
        <v>4.6699999999999998E-2</v>
      </c>
      <c r="S23" s="55">
        <v>6.7100000000000007E-2</v>
      </c>
      <c r="T23" s="55">
        <v>7.9299999999999995E-2</v>
      </c>
      <c r="U23" s="55">
        <v>7.85E-2</v>
      </c>
      <c r="V23" s="55">
        <v>4.4900000000000002E-2</v>
      </c>
      <c r="W23" s="12">
        <v>1</v>
      </c>
    </row>
    <row r="24" spans="1:23" ht="14.1" customHeight="1" thickBot="1" x14ac:dyDescent="0.25">
      <c r="A24" s="110">
        <v>0.05</v>
      </c>
      <c r="B24" s="111">
        <v>1</v>
      </c>
      <c r="C24" s="106" t="s">
        <v>56</v>
      </c>
      <c r="D24" s="107" t="s">
        <v>23</v>
      </c>
      <c r="E24" s="108" t="s">
        <v>23</v>
      </c>
      <c r="F24" s="109">
        <f>A24*B24</f>
        <v>0.05</v>
      </c>
      <c r="G24" s="105" t="str">
        <f t="shared" si="0"/>
        <v>OK</v>
      </c>
      <c r="H24" s="54">
        <f>IF(B24=0,0.02,0.02*B24)</f>
        <v>0.02</v>
      </c>
      <c r="I24" s="54">
        <f>IF(B24=0,0.05,0.05*B24)</f>
        <v>0.05</v>
      </c>
      <c r="J24" s="81"/>
      <c r="K24" s="81"/>
      <c r="L24" s="81"/>
      <c r="N24" s="75">
        <f>IF(N8=TRUE,2,1)</f>
        <v>1</v>
      </c>
      <c r="Q24" s="55">
        <v>0.01</v>
      </c>
      <c r="R24" s="55">
        <v>7.4000000000000003E-3</v>
      </c>
      <c r="S24" s="55">
        <v>7.4999999999999997E-3</v>
      </c>
      <c r="T24" s="55">
        <v>5.5999999999999999E-3</v>
      </c>
      <c r="U24" s="55">
        <v>1.9900000000000001E-2</v>
      </c>
      <c r="V24" s="55">
        <v>8.2000000000000007E-3</v>
      </c>
      <c r="W24" s="12">
        <v>2</v>
      </c>
    </row>
    <row r="25" spans="1:23" ht="14.1" customHeight="1" x14ac:dyDescent="0.25">
      <c r="A25" s="14"/>
      <c r="B25" s="14"/>
      <c r="C25" s="23"/>
      <c r="D25" s="26"/>
      <c r="E25" s="162" t="s">
        <v>52</v>
      </c>
      <c r="F25" s="163"/>
      <c r="G25" s="164"/>
      <c r="H25" s="174" t="str">
        <f>IF(O10=1,S30,IF(O10=2,S31,IF(O10=3,S32,IF(O10=4,S33,IF(O10=5,S34,IF(O10=6,S35," "))))))</f>
        <v>de 20,34% a 25,00%</v>
      </c>
      <c r="I25" s="175"/>
      <c r="J25" s="82"/>
      <c r="K25" s="82"/>
      <c r="L25" s="82"/>
      <c r="N25" s="56" t="s">
        <v>90</v>
      </c>
      <c r="Q25" s="55">
        <v>1.2699999999999999E-2</v>
      </c>
      <c r="R25" s="55">
        <v>9.7000000000000003E-3</v>
      </c>
      <c r="S25" s="55">
        <v>1.7399999999999999E-2</v>
      </c>
      <c r="T25" s="55">
        <v>1.9699999999999999E-2</v>
      </c>
      <c r="U25" s="55">
        <v>3.1600000000000003E-2</v>
      </c>
      <c r="V25" s="55">
        <v>8.8999999999999999E-3</v>
      </c>
      <c r="W25" s="12">
        <v>3</v>
      </c>
    </row>
    <row r="26" spans="1:23" ht="12.75" customHeight="1" thickBot="1" x14ac:dyDescent="0.25">
      <c r="A26" s="14"/>
      <c r="B26" s="159" t="s">
        <v>51</v>
      </c>
      <c r="C26" s="160"/>
      <c r="D26" s="161"/>
      <c r="E26" s="16"/>
      <c r="F26" s="16"/>
      <c r="G26" s="16"/>
      <c r="H26" s="16"/>
      <c r="I26" s="27"/>
      <c r="J26" s="4"/>
      <c r="K26" s="4"/>
      <c r="L26" s="34"/>
      <c r="N26" s="56" t="s">
        <v>70</v>
      </c>
      <c r="Q26" s="55">
        <v>1.3899999999999999E-2</v>
      </c>
      <c r="R26" s="55">
        <v>1.21E-2</v>
      </c>
      <c r="S26" s="55">
        <v>1.17E-2</v>
      </c>
      <c r="T26" s="55">
        <v>1.11E-2</v>
      </c>
      <c r="U26" s="55">
        <v>1.3299999999999999E-2</v>
      </c>
      <c r="V26" s="55">
        <v>1.11E-2</v>
      </c>
      <c r="W26" s="12">
        <v>4</v>
      </c>
    </row>
    <row r="27" spans="1:23" ht="18" customHeight="1" x14ac:dyDescent="0.2">
      <c r="A27" s="30"/>
      <c r="B27" s="49"/>
      <c r="C27" s="59"/>
      <c r="D27" s="26"/>
      <c r="E27" s="168" t="s">
        <v>28</v>
      </c>
      <c r="F27" s="170">
        <f>((((1+F15+F16+F17)*(1+F18)*(1+F19))/(1-F20))-1)</f>
        <v>0.24001512873563202</v>
      </c>
      <c r="G27" s="151" t="str">
        <f>N54</f>
        <v>OK!</v>
      </c>
      <c r="H27" s="152"/>
      <c r="I27" s="153"/>
      <c r="J27" s="27"/>
      <c r="K27" s="27"/>
      <c r="L27" s="27"/>
      <c r="N27" s="12" t="str">
        <f>IF(Q44=2,N44,IF(Q44=3,N45,IF(Q44=4,N46,IF(Q44=5,N47,IF(Q44=6,O48,"Erro")))))</f>
        <v>Percentual do BDI quando calculado sem desoneração é inferior ao limite estipulado pelo Acórdão TCU 2.622/2013.</v>
      </c>
      <c r="Q27" s="55">
        <v>8.9599999999999999E-2</v>
      </c>
      <c r="R27" s="55">
        <v>8.6900000000000005E-2</v>
      </c>
      <c r="S27" s="55">
        <v>9.4E-2</v>
      </c>
      <c r="T27" s="55">
        <v>9.5100000000000004E-2</v>
      </c>
      <c r="U27" s="55">
        <v>0.1043</v>
      </c>
      <c r="V27" s="55">
        <v>6.2199999999999998E-2</v>
      </c>
      <c r="W27" s="12">
        <v>5</v>
      </c>
    </row>
    <row r="28" spans="1:23" ht="18" customHeight="1" thickBot="1" x14ac:dyDescent="0.25">
      <c r="A28" s="30"/>
      <c r="B28" s="49"/>
      <c r="C28" s="59"/>
      <c r="D28" s="26"/>
      <c r="E28" s="169"/>
      <c r="F28" s="169"/>
      <c r="G28" s="154"/>
      <c r="H28" s="154"/>
      <c r="I28" s="155"/>
      <c r="J28" s="27"/>
      <c r="K28" s="27"/>
      <c r="L28" s="27"/>
      <c r="N28" s="56" t="str">
        <f>IF(R44=2,N44,IF(R44=3,N46,IF(R44=4,O48,"Erro")))</f>
        <v>OK!</v>
      </c>
    </row>
    <row r="29" spans="1:23" ht="18" customHeight="1" x14ac:dyDescent="0.2">
      <c r="A29" s="35"/>
      <c r="B29" s="50"/>
      <c r="C29" s="60"/>
      <c r="D29" s="61"/>
      <c r="E29" s="16"/>
      <c r="F29" s="16"/>
      <c r="G29" s="156"/>
      <c r="H29" s="157"/>
      <c r="I29" s="158"/>
      <c r="J29" s="27"/>
      <c r="K29" s="27"/>
      <c r="L29" s="27"/>
    </row>
    <row r="30" spans="1:23" ht="12.75" customHeight="1" x14ac:dyDescent="0.2">
      <c r="A30" s="35"/>
      <c r="B30" s="14"/>
      <c r="C30" s="26"/>
      <c r="D30" s="27"/>
      <c r="E30" s="16"/>
      <c r="F30" s="16"/>
      <c r="G30" s="16"/>
      <c r="H30" s="16"/>
      <c r="I30" s="16"/>
      <c r="J30" s="27"/>
      <c r="K30" s="27"/>
      <c r="L30" s="27"/>
      <c r="N30" s="12" t="str">
        <f>(B24*100)&amp;N21</f>
        <v>100%</v>
      </c>
      <c r="P30" s="58" t="s">
        <v>32</v>
      </c>
      <c r="Q30" s="57">
        <v>0.2034</v>
      </c>
      <c r="R30" s="57">
        <v>0.25</v>
      </c>
      <c r="S30" s="56" t="s">
        <v>43</v>
      </c>
      <c r="W30" s="12">
        <v>1</v>
      </c>
    </row>
    <row r="31" spans="1:23" ht="12.75" customHeight="1" x14ac:dyDescent="0.2">
      <c r="A31" s="14"/>
      <c r="B31" s="19" t="s">
        <v>31</v>
      </c>
      <c r="C31" s="29"/>
      <c r="D31" s="28"/>
      <c r="E31" s="28"/>
      <c r="F31" s="28"/>
      <c r="G31" s="28"/>
      <c r="H31" s="28"/>
      <c r="I31" s="28"/>
      <c r="J31" s="27"/>
      <c r="K31" s="27"/>
      <c r="L31" s="27"/>
      <c r="N31" s="12" t="str">
        <f>(A24*100)&amp;N21</f>
        <v>5%</v>
      </c>
      <c r="P31" s="58" t="s">
        <v>33</v>
      </c>
      <c r="Q31" s="57">
        <v>0.19600000000000001</v>
      </c>
      <c r="R31" s="57">
        <v>0.24229999999999999</v>
      </c>
      <c r="S31" s="56" t="s">
        <v>44</v>
      </c>
      <c r="W31" s="12">
        <v>2</v>
      </c>
    </row>
    <row r="32" spans="1:23" ht="12.75" customHeight="1" x14ac:dyDescent="0.2">
      <c r="A32" s="14"/>
      <c r="B32" s="19"/>
      <c r="C32" s="29"/>
      <c r="D32" s="28"/>
      <c r="E32" s="28"/>
      <c r="F32" s="28"/>
      <c r="G32" s="28"/>
      <c r="H32" s="28"/>
      <c r="I32" s="28"/>
      <c r="J32" s="27"/>
      <c r="K32" s="27"/>
      <c r="L32" s="27"/>
      <c r="N32" s="12" t="str">
        <f>" e a sua base de cálculo é de "&amp;N30</f>
        <v xml:space="preserve"> e a sua base de cálculo é de 100%</v>
      </c>
      <c r="P32" s="58" t="s">
        <v>34</v>
      </c>
      <c r="Q32" s="57">
        <v>0.20760000000000001</v>
      </c>
      <c r="R32" s="57">
        <v>0.26440000000000002</v>
      </c>
      <c r="S32" s="56" t="s">
        <v>45</v>
      </c>
      <c r="W32" s="12">
        <v>3</v>
      </c>
    </row>
    <row r="33" spans="1:24" ht="12.75" customHeight="1" x14ac:dyDescent="0.2">
      <c r="A33" s="28"/>
      <c r="B33" s="17"/>
      <c r="C33" s="24"/>
      <c r="D33" s="17"/>
      <c r="E33" s="17"/>
      <c r="F33" s="17"/>
      <c r="G33" s="17"/>
      <c r="H33" s="17"/>
      <c r="I33" s="17"/>
      <c r="J33" s="28"/>
      <c r="K33" s="28"/>
      <c r="L33" s="28"/>
      <c r="N33" s="12" t="str">
        <f>N31&amp;N32</f>
        <v>5% e a sua base de cálculo é de 100%</v>
      </c>
      <c r="P33" s="58" t="s">
        <v>35</v>
      </c>
      <c r="Q33" s="57">
        <v>0.24</v>
      </c>
      <c r="R33" s="57">
        <v>0.27860000000000001</v>
      </c>
      <c r="S33" s="56" t="s">
        <v>46</v>
      </c>
      <c r="W33" s="12">
        <v>4</v>
      </c>
    </row>
    <row r="34" spans="1:24" ht="12.75" customHeight="1" x14ac:dyDescent="0.2">
      <c r="A34" s="17"/>
      <c r="B34" s="17"/>
      <c r="C34" s="24"/>
      <c r="D34" s="17"/>
      <c r="E34" s="17"/>
      <c r="F34" s="17"/>
      <c r="G34" s="18"/>
      <c r="H34" s="17"/>
      <c r="I34" s="17"/>
      <c r="J34" s="17"/>
      <c r="K34" s="17"/>
      <c r="L34" s="17"/>
      <c r="M34" s="27"/>
      <c r="N34" s="58" t="str">
        <f>" sobre o valor total do orçamento."</f>
        <v xml:space="preserve"> sobre o valor total do orçamento.</v>
      </c>
      <c r="O34" s="27"/>
      <c r="P34" s="58" t="s">
        <v>36</v>
      </c>
      <c r="Q34" s="55">
        <v>0.22800000000000001</v>
      </c>
      <c r="R34" s="55">
        <v>0.3095</v>
      </c>
      <c r="S34" s="56" t="s">
        <v>47</v>
      </c>
      <c r="T34" s="27"/>
      <c r="U34" s="27"/>
      <c r="V34" s="27"/>
      <c r="W34" s="27">
        <v>5</v>
      </c>
      <c r="X34" s="115"/>
    </row>
    <row r="35" spans="1:24" s="115" customFormat="1" ht="12.75" customHeight="1" x14ac:dyDescent="0.2">
      <c r="A35" s="17"/>
      <c r="B35" s="17"/>
      <c r="C35" s="24"/>
      <c r="D35" s="17"/>
      <c r="E35" s="17"/>
      <c r="F35" s="17"/>
      <c r="G35" s="18"/>
      <c r="H35" s="17"/>
      <c r="I35" s="17"/>
      <c r="J35" s="17"/>
      <c r="K35" s="17"/>
      <c r="L35" s="17"/>
      <c r="M35" s="27"/>
      <c r="N35" s="27" t="str">
        <f>N33&amp;N34</f>
        <v>5% e a sua base de cálculo é de 100% sobre o valor total do orçamento.</v>
      </c>
      <c r="O35" s="27"/>
      <c r="P35" s="27" t="s">
        <v>37</v>
      </c>
      <c r="Q35" s="55">
        <v>0.111</v>
      </c>
      <c r="R35" s="55">
        <v>0.16800000000000001</v>
      </c>
      <c r="S35" s="56" t="s">
        <v>48</v>
      </c>
      <c r="T35" s="27"/>
      <c r="U35" s="27"/>
      <c r="V35" s="27"/>
      <c r="W35" s="27">
        <v>6</v>
      </c>
    </row>
    <row r="36" spans="1:24" s="115" customFormat="1" ht="12.75" customHeight="1" x14ac:dyDescent="0.2">
      <c r="A36" s="13"/>
      <c r="B36" s="126" t="str">
        <f>IF(N24=2,(IF(Q44=5,N19," "))," ")</f>
        <v xml:space="preserve"> </v>
      </c>
      <c r="C36" s="127"/>
      <c r="D36" s="127"/>
      <c r="E36" s="127"/>
      <c r="F36" s="127"/>
      <c r="G36" s="127"/>
      <c r="H36" s="127"/>
      <c r="I36" s="127"/>
      <c r="J36" s="127"/>
      <c r="K36" s="128"/>
      <c r="L36" s="13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</row>
    <row r="37" spans="1:24" s="115" customFormat="1" ht="12.75" customHeight="1" x14ac:dyDescent="0.2">
      <c r="A37" s="13"/>
      <c r="B37" s="129"/>
      <c r="C37" s="130"/>
      <c r="D37" s="130"/>
      <c r="E37" s="130"/>
      <c r="F37" s="130"/>
      <c r="G37" s="130"/>
      <c r="H37" s="130"/>
      <c r="I37" s="130"/>
      <c r="J37" s="130"/>
      <c r="K37" s="131"/>
      <c r="L37" s="13"/>
      <c r="M37" s="27"/>
      <c r="N37" s="27"/>
      <c r="O37" s="27"/>
      <c r="P37" s="58" t="s">
        <v>49</v>
      </c>
      <c r="Q37" s="55">
        <f>INDEX(Q30:R35,O10,1)</f>
        <v>0.2034</v>
      </c>
      <c r="R37" s="55">
        <f>INDEX(Q30:R35,O10,2)</f>
        <v>0.25</v>
      </c>
      <c r="S37" s="27"/>
      <c r="T37" s="27"/>
      <c r="U37" s="27"/>
      <c r="V37" s="27"/>
      <c r="W37" s="27"/>
    </row>
    <row r="38" spans="1:24" s="115" customFormat="1" ht="12.75" customHeight="1" x14ac:dyDescent="0.2">
      <c r="A38" s="13"/>
      <c r="B38" s="78" t="s">
        <v>71</v>
      </c>
      <c r="C38" s="51"/>
      <c r="D38" s="51"/>
      <c r="E38" s="51"/>
      <c r="F38" s="51"/>
      <c r="G38" s="93"/>
      <c r="H38" s="93"/>
      <c r="I38" s="93"/>
      <c r="J38" s="93"/>
      <c r="K38" s="93"/>
      <c r="L38" s="13"/>
      <c r="M38" s="27"/>
      <c r="N38" s="27"/>
      <c r="O38" s="27"/>
      <c r="P38" s="27"/>
      <c r="Q38" s="55"/>
      <c r="R38" s="27"/>
      <c r="S38" s="27"/>
      <c r="T38" s="27"/>
      <c r="U38" s="27"/>
      <c r="V38" s="27"/>
      <c r="W38" s="27"/>
    </row>
    <row r="39" spans="1:24" s="115" customFormat="1" ht="12.75" customHeight="1" x14ac:dyDescent="0.2">
      <c r="A39" s="13"/>
      <c r="B39" s="78" t="str">
        <f>IF(N24=2,"Obs²: O cálculo desta composição de BDI considera a desoneração da contribuição previdenciária, conforme Lei 13.161/2015."," ")</f>
        <v xml:space="preserve"> </v>
      </c>
      <c r="C39" s="25"/>
      <c r="D39" s="19"/>
      <c r="E39" s="20"/>
      <c r="F39" s="20"/>
      <c r="G39" s="93"/>
      <c r="H39" s="93"/>
      <c r="I39" s="93"/>
      <c r="J39" s="93"/>
      <c r="K39" s="93"/>
      <c r="L39" s="13"/>
      <c r="M39" s="27"/>
      <c r="N39" s="27"/>
      <c r="O39" s="27"/>
      <c r="P39" s="58" t="s">
        <v>85</v>
      </c>
      <c r="Q39" s="55">
        <f>IF(N24=1,F27,N20/100)</f>
        <v>0.24001512873563202</v>
      </c>
      <c r="R39" s="27"/>
      <c r="S39" s="27"/>
      <c r="T39" s="27"/>
      <c r="U39" s="27"/>
      <c r="V39" s="27"/>
      <c r="W39" s="27"/>
    </row>
    <row r="40" spans="1:24" s="115" customFormat="1" ht="36" customHeight="1" thickBot="1" x14ac:dyDescent="0.25">
      <c r="A40" s="13"/>
      <c r="B40" s="144" t="str">
        <f>IF(N24=2,N50,N51)</f>
        <v>Eu, responsável técnico pelo orçamento, declaro para os devidos fins, que a opção pela oneração sobre a folha de pagamento é mais adequada para a administração pública.</v>
      </c>
      <c r="C40" s="145"/>
      <c r="D40" s="145"/>
      <c r="E40" s="145"/>
      <c r="F40" s="145"/>
      <c r="G40" s="145"/>
      <c r="H40" s="145"/>
      <c r="I40" s="145"/>
      <c r="J40" s="145"/>
      <c r="K40" s="145"/>
      <c r="L40" s="13"/>
      <c r="M40" s="27"/>
      <c r="N40" s="27"/>
      <c r="O40" s="27"/>
      <c r="P40" s="58"/>
      <c r="Q40" s="27"/>
      <c r="R40" s="27"/>
      <c r="S40" s="55"/>
      <c r="T40" s="55"/>
      <c r="U40" s="27"/>
      <c r="V40" s="27"/>
      <c r="W40" s="27"/>
    </row>
    <row r="41" spans="1:24" s="115" customFormat="1" ht="12.75" customHeight="1" thickTop="1" thickBot="1" x14ac:dyDescent="0.25">
      <c r="A41" s="13"/>
      <c r="B41" s="78"/>
      <c r="C41" s="25"/>
      <c r="D41" s="19"/>
      <c r="E41" s="20"/>
      <c r="F41" s="20"/>
      <c r="G41" s="134" t="s">
        <v>78</v>
      </c>
      <c r="H41" s="135"/>
      <c r="I41" s="135"/>
      <c r="J41" s="135"/>
      <c r="K41" s="136"/>
      <c r="L41" s="27"/>
      <c r="M41" s="27"/>
      <c r="N41" s="27"/>
      <c r="O41" s="58"/>
      <c r="P41" s="27"/>
      <c r="Q41" s="58" t="s">
        <v>59</v>
      </c>
      <c r="R41" s="58" t="s">
        <v>60</v>
      </c>
      <c r="S41" s="58" t="s">
        <v>61</v>
      </c>
      <c r="T41" s="27"/>
      <c r="U41" s="27"/>
      <c r="V41" s="27"/>
      <c r="W41" s="27"/>
    </row>
    <row r="42" spans="1:24" s="115" customFormat="1" ht="13.5" customHeight="1" thickTop="1" x14ac:dyDescent="0.2">
      <c r="A42" s="13"/>
      <c r="B42" s="13"/>
      <c r="C42" s="25"/>
      <c r="D42" s="19"/>
      <c r="E42" s="13"/>
      <c r="F42" s="13"/>
      <c r="G42" s="137" t="str">
        <f>"        Declaro, conforme legislação tributária municipal, que a alíquota do ISS é de "&amp;N35</f>
        <v xml:space="preserve">        Declaro, conforme legislação tributária municipal, que a alíquota do ISS é de 5% e a sua base de cálculo é de 100% sobre o valor total do orçamento.</v>
      </c>
      <c r="H42" s="138"/>
      <c r="I42" s="138"/>
      <c r="J42" s="138"/>
      <c r="K42" s="139"/>
      <c r="L42" s="27"/>
      <c r="M42" s="27"/>
      <c r="N42" s="27"/>
      <c r="O42" s="58"/>
      <c r="P42" s="58" t="s">
        <v>57</v>
      </c>
      <c r="Q42" s="72">
        <f>IF(N18&lt;Q37,1,IF(N18&gt;R37,3,2))</f>
        <v>1</v>
      </c>
      <c r="R42" s="27">
        <f>IF(F27&lt;Q37,1,2)</f>
        <v>2</v>
      </c>
      <c r="S42" s="27"/>
      <c r="T42" s="27"/>
      <c r="U42" s="27"/>
      <c r="V42" s="27"/>
      <c r="W42" s="27"/>
    </row>
    <row r="43" spans="1:24" s="115" customFormat="1" x14ac:dyDescent="0.2">
      <c r="A43" s="133" t="s">
        <v>98</v>
      </c>
      <c r="B43" s="133"/>
      <c r="C43" s="133"/>
      <c r="D43" s="19"/>
      <c r="E43" s="27"/>
      <c r="F43" s="87"/>
      <c r="G43" s="140"/>
      <c r="H43" s="141"/>
      <c r="I43" s="141"/>
      <c r="J43" s="141"/>
      <c r="K43" s="142"/>
      <c r="L43" s="28"/>
      <c r="M43" s="28"/>
      <c r="N43" s="28"/>
      <c r="O43" s="28" t="s">
        <v>50</v>
      </c>
      <c r="P43" s="28" t="s">
        <v>58</v>
      </c>
      <c r="Q43" s="73">
        <f>IF(F27&lt;Q37,1,IF(F27&gt;R37,3,2))</f>
        <v>2</v>
      </c>
      <c r="R43" s="28">
        <f>IF(F27&lt;R37,1,2)</f>
        <v>1</v>
      </c>
      <c r="S43" s="28"/>
      <c r="T43" s="28"/>
      <c r="U43" s="28"/>
      <c r="V43" s="28"/>
      <c r="W43" s="28"/>
    </row>
    <row r="44" spans="1:24" s="116" customFormat="1" ht="12.75" customHeight="1" x14ac:dyDescent="0.2">
      <c r="A44" s="132" t="s">
        <v>1</v>
      </c>
      <c r="B44" s="132"/>
      <c r="C44" s="132"/>
      <c r="D44" s="19"/>
      <c r="E44" s="85"/>
      <c r="F44" s="85"/>
      <c r="G44" s="140"/>
      <c r="H44" s="141"/>
      <c r="I44" s="141"/>
      <c r="J44" s="141"/>
      <c r="K44" s="142"/>
      <c r="L44" s="17"/>
      <c r="M44" s="17">
        <v>2</v>
      </c>
      <c r="N44" s="17" t="s">
        <v>72</v>
      </c>
      <c r="O44" s="17" t="s">
        <v>62</v>
      </c>
      <c r="P44" s="77"/>
      <c r="Q44" s="73">
        <f>SUM(Q42:Q43)</f>
        <v>3</v>
      </c>
      <c r="R44" s="17">
        <f>SUM(R42:R43)</f>
        <v>3</v>
      </c>
      <c r="S44" s="17"/>
      <c r="T44" s="17"/>
      <c r="U44" s="17"/>
      <c r="V44" s="17"/>
      <c r="W44" s="17"/>
    </row>
    <row r="45" spans="1:24" s="117" customFormat="1" ht="12.75" customHeight="1" x14ac:dyDescent="0.2">
      <c r="A45" s="12"/>
      <c r="B45" s="12"/>
      <c r="C45" s="22"/>
      <c r="D45" s="20"/>
      <c r="E45" s="95"/>
      <c r="F45" s="96"/>
      <c r="G45" s="89"/>
      <c r="H45" s="87"/>
      <c r="I45" s="20"/>
      <c r="J45" s="87"/>
      <c r="K45" s="88"/>
      <c r="L45" s="17"/>
      <c r="M45" s="17"/>
      <c r="N45" s="17" t="s">
        <v>73</v>
      </c>
      <c r="O45" s="17" t="s">
        <v>63</v>
      </c>
      <c r="P45" s="77"/>
      <c r="Q45" s="17"/>
      <c r="R45" s="17"/>
      <c r="S45" s="17"/>
      <c r="T45" s="17"/>
      <c r="U45" s="17"/>
      <c r="V45" s="17"/>
      <c r="W45" s="17"/>
    </row>
    <row r="46" spans="1:24" s="117" customFormat="1" ht="12.75" customHeight="1" x14ac:dyDescent="0.2">
      <c r="A46" s="12"/>
      <c r="B46" s="12"/>
      <c r="C46" s="22"/>
      <c r="D46" s="13"/>
      <c r="E46" s="97"/>
      <c r="F46" s="98"/>
      <c r="G46" s="89"/>
      <c r="H46" s="87"/>
      <c r="I46" s="20"/>
      <c r="J46" s="87"/>
      <c r="K46" s="88"/>
      <c r="L46" s="17"/>
      <c r="M46" s="17">
        <v>3</v>
      </c>
      <c r="N46" s="17" t="s">
        <v>67</v>
      </c>
      <c r="O46" s="17" t="s">
        <v>64</v>
      </c>
      <c r="P46" s="17"/>
      <c r="Q46" s="17"/>
      <c r="R46" s="17"/>
      <c r="S46" s="17"/>
      <c r="T46" s="17"/>
      <c r="U46" s="17"/>
      <c r="V46" s="17"/>
      <c r="W46" s="17"/>
    </row>
    <row r="47" spans="1:24" s="117" customFormat="1" ht="12.75" customHeight="1" thickBot="1" x14ac:dyDescent="0.25">
      <c r="A47" s="12"/>
      <c r="B47" s="12"/>
      <c r="C47" s="45"/>
      <c r="D47" s="46"/>
      <c r="E47" s="97"/>
      <c r="F47" s="98"/>
      <c r="G47" s="90"/>
      <c r="H47" s="27"/>
      <c r="I47" s="27"/>
      <c r="J47" s="27"/>
      <c r="K47" s="91"/>
      <c r="L47" s="17"/>
      <c r="M47" s="17"/>
      <c r="N47" s="17" t="s">
        <v>68</v>
      </c>
      <c r="O47" s="17" t="s">
        <v>65</v>
      </c>
      <c r="P47" s="17"/>
      <c r="Q47" s="17"/>
      <c r="R47" s="17"/>
      <c r="S47" s="17"/>
      <c r="T47" s="17"/>
      <c r="U47" s="17"/>
      <c r="V47" s="17"/>
      <c r="W47" s="17"/>
    </row>
    <row r="48" spans="1:24" s="117" customFormat="1" ht="14.25" customHeight="1" x14ac:dyDescent="0.2">
      <c r="A48" s="12"/>
      <c r="B48" s="12"/>
      <c r="C48" s="45"/>
      <c r="D48" s="86" t="s">
        <v>77</v>
      </c>
      <c r="E48" s="12"/>
      <c r="F48" s="12"/>
      <c r="G48" s="90"/>
      <c r="H48" s="125" t="s">
        <v>82</v>
      </c>
      <c r="I48" s="125"/>
      <c r="J48" s="125"/>
      <c r="K48" s="91"/>
      <c r="L48" s="12"/>
      <c r="M48" s="17"/>
      <c r="N48" s="17">
        <v>4</v>
      </c>
      <c r="O48" s="17" t="s">
        <v>74</v>
      </c>
      <c r="P48" s="17" t="s">
        <v>66</v>
      </c>
      <c r="Q48" s="17"/>
      <c r="R48" s="17"/>
      <c r="S48" s="17"/>
      <c r="T48" s="17"/>
      <c r="U48" s="17"/>
      <c r="V48" s="17"/>
      <c r="W48" s="17"/>
    </row>
    <row r="49" spans="1:24" s="117" customFormat="1" x14ac:dyDescent="0.2">
      <c r="A49" s="12"/>
      <c r="B49" s="12"/>
      <c r="C49" s="45" t="s">
        <v>10</v>
      </c>
      <c r="D49" s="80" t="s">
        <v>93</v>
      </c>
      <c r="E49" s="12"/>
      <c r="F49" s="12"/>
      <c r="G49" s="94" t="s">
        <v>79</v>
      </c>
      <c r="H49" s="143"/>
      <c r="I49" s="143"/>
      <c r="J49" s="143"/>
      <c r="K49" s="91"/>
      <c r="L49" s="12"/>
      <c r="M49" s="12"/>
      <c r="N49" s="12"/>
      <c r="O49" s="12"/>
      <c r="P49" s="56"/>
      <c r="Q49" s="12"/>
      <c r="R49" s="12"/>
      <c r="S49" s="12"/>
      <c r="T49" s="12"/>
      <c r="U49" s="12"/>
      <c r="V49" s="12"/>
      <c r="W49" s="12"/>
      <c r="X49" s="113"/>
    </row>
    <row r="50" spans="1:24" x14ac:dyDescent="0.2">
      <c r="A50" s="12"/>
      <c r="B50" s="12"/>
      <c r="C50" s="45" t="s">
        <v>13</v>
      </c>
      <c r="D50" s="83" t="s">
        <v>95</v>
      </c>
      <c r="E50" s="12"/>
      <c r="F50" s="12"/>
      <c r="G50" s="99" t="s">
        <v>81</v>
      </c>
      <c r="H50" s="123"/>
      <c r="I50" s="123"/>
      <c r="J50" s="123"/>
      <c r="K50" s="91"/>
      <c r="L50" s="12"/>
      <c r="M50" s="13"/>
      <c r="N50" s="122" t="s">
        <v>83</v>
      </c>
      <c r="O50" s="13"/>
      <c r="P50" s="13"/>
      <c r="Q50" s="13"/>
      <c r="R50" s="13"/>
      <c r="S50" s="13"/>
      <c r="T50" s="13"/>
      <c r="U50" s="13"/>
      <c r="V50" s="13"/>
      <c r="W50" s="13"/>
    </row>
    <row r="51" spans="1:24" ht="13.5" thickBot="1" x14ac:dyDescent="0.25">
      <c r="A51" s="12"/>
      <c r="B51" s="12"/>
      <c r="C51" s="45" t="s">
        <v>14</v>
      </c>
      <c r="D51" s="84" t="s">
        <v>94</v>
      </c>
      <c r="E51" s="12"/>
      <c r="F51" s="12"/>
      <c r="G51" s="100" t="s">
        <v>80</v>
      </c>
      <c r="H51" s="124"/>
      <c r="I51" s="124"/>
      <c r="J51" s="124"/>
      <c r="K51" s="92"/>
      <c r="L51" s="12"/>
      <c r="M51" s="13"/>
      <c r="N51" s="122" t="s">
        <v>84</v>
      </c>
      <c r="O51" s="13"/>
      <c r="P51" s="13"/>
      <c r="Q51" s="13"/>
      <c r="R51" s="13"/>
      <c r="S51" s="13"/>
      <c r="T51" s="13"/>
      <c r="U51" s="13"/>
      <c r="V51" s="13"/>
      <c r="W51" s="13"/>
    </row>
    <row r="52" spans="1:24" ht="9.75" customHeight="1" thickTop="1" x14ac:dyDescent="0.2">
      <c r="A52" s="12"/>
      <c r="B52" s="12"/>
      <c r="C52" s="22"/>
      <c r="D52" s="12"/>
      <c r="E52" s="12"/>
      <c r="F52" s="12"/>
      <c r="G52" s="98"/>
      <c r="H52" s="98"/>
      <c r="I52" s="12"/>
      <c r="J52" s="12"/>
      <c r="K52" s="12"/>
      <c r="L52" s="12"/>
    </row>
    <row r="53" spans="1:24" ht="30.75" customHeight="1" x14ac:dyDescent="0.2"/>
    <row r="54" spans="1:24" ht="11.1" customHeight="1" x14ac:dyDescent="0.2">
      <c r="N54" s="121" t="str">
        <f>IF(N24=1,N57,N58)</f>
        <v>OK!</v>
      </c>
    </row>
    <row r="55" spans="1:24" ht="11.1" customHeight="1" x14ac:dyDescent="0.2">
      <c r="N55" s="121"/>
    </row>
    <row r="56" spans="1:24" ht="11.1" customHeight="1" x14ac:dyDescent="0.2">
      <c r="N56" s="121"/>
    </row>
    <row r="57" spans="1:24" ht="11.1" customHeight="1" x14ac:dyDescent="0.2">
      <c r="N57" s="121" t="str">
        <f>IF(Q39&lt;Q37,N44,IF(Q39&gt;R37,O48,N46))</f>
        <v>OK!</v>
      </c>
      <c r="R57" s="56" t="s">
        <v>86</v>
      </c>
    </row>
    <row r="58" spans="1:24" x14ac:dyDescent="0.2">
      <c r="N58" s="121" t="str">
        <f>IF(Q39&lt;Q37,N44,IF(Q39&gt;R37,O48,N59))</f>
        <v>OK!</v>
      </c>
      <c r="R58" s="56" t="s">
        <v>87</v>
      </c>
    </row>
    <row r="59" spans="1:24" x14ac:dyDescent="0.2">
      <c r="N59" s="121" t="str">
        <f>IF(F27&gt;R37,N47,N46)</f>
        <v>OK!</v>
      </c>
      <c r="R59" s="56" t="s">
        <v>87</v>
      </c>
    </row>
  </sheetData>
  <sheetProtection password="CCED" sheet="1" selectLockedCells="1"/>
  <mergeCells count="26">
    <mergeCell ref="D4:G4"/>
    <mergeCell ref="E2:G2"/>
    <mergeCell ref="G27:I29"/>
    <mergeCell ref="E6:G6"/>
    <mergeCell ref="B26:D26"/>
    <mergeCell ref="E25:G25"/>
    <mergeCell ref="C13:I13"/>
    <mergeCell ref="E27:E28"/>
    <mergeCell ref="F27:F28"/>
    <mergeCell ref="A8:L8"/>
    <mergeCell ref="H25:I25"/>
    <mergeCell ref="J21:L22"/>
    <mergeCell ref="G10:G11"/>
    <mergeCell ref="A22:A23"/>
    <mergeCell ref="B22:B23"/>
    <mergeCell ref="A21:B21"/>
    <mergeCell ref="H50:J50"/>
    <mergeCell ref="H51:J51"/>
    <mergeCell ref="H48:J48"/>
    <mergeCell ref="B36:K37"/>
    <mergeCell ref="A44:C44"/>
    <mergeCell ref="A43:C43"/>
    <mergeCell ref="G41:K41"/>
    <mergeCell ref="G42:K44"/>
    <mergeCell ref="H49:J49"/>
    <mergeCell ref="B40:K40"/>
  </mergeCells>
  <phoneticPr fontId="27" type="noConversion"/>
  <conditionalFormatting sqref="A43 D6:G6 D2:G2 D4:G4 D49:D51 E45:F47 G50:G52 H52">
    <cfRule type="cellIs" dxfId="6" priority="1" stopIfTrue="1" operator="notEqual">
      <formula>""</formula>
    </cfRule>
  </conditionalFormatting>
  <conditionalFormatting sqref="G26">
    <cfRule type="cellIs" dxfId="5" priority="2" stopIfTrue="1" operator="equal">
      <formula>"NÃO OK"</formula>
    </cfRule>
    <cfRule type="cellIs" dxfId="4" priority="3" stopIfTrue="1" operator="equal">
      <formula>"OK"</formula>
    </cfRule>
  </conditionalFormatting>
  <conditionalFormatting sqref="F15:F19 A24:B24 H49:J51">
    <cfRule type="cellIs" dxfId="3" priority="4" stopIfTrue="1" operator="equal">
      <formula>""</formula>
    </cfRule>
  </conditionalFormatting>
  <conditionalFormatting sqref="G27:I29">
    <cfRule type="cellIs" dxfId="2" priority="5" stopIfTrue="1" operator="equal">
      <formula>"OK! Percentual do BDI quando calculado sem desoneração atende ao limite estipulado pelo Acórdão TCU 2.622/2013."</formula>
    </cfRule>
    <cfRule type="cellIs" dxfId="1" priority="6" stopIfTrue="1" operator="equal">
      <formula>"OK!"</formula>
    </cfRule>
    <cfRule type="cellIs" dxfId="0" priority="7" stopIfTrue="1" operator="notEqual">
      <formula>"OK!"</formula>
    </cfRule>
  </conditionalFormatting>
  <dataValidations count="3">
    <dataValidation type="custom" allowBlank="1" showInputMessage="1" showErrorMessage="1" sqref="L9" xr:uid="{00000000-0002-0000-0000-000000000000}">
      <formula1>A1</formula1>
    </dataValidation>
    <dataValidation allowBlank="1" showInputMessage="1" showErrorMessage="1" promptTitle="Data" prompt="Indique a data da assinatura do documento" sqref="A43" xr:uid="{00000000-0002-0000-0000-000001000000}"/>
    <dataValidation type="list" allowBlank="1" showInputMessage="1" showErrorMessage="1" promptTitle="Escolha" prompt="o tipo de obra" sqref="D11" xr:uid="{00000000-0002-0000-0000-000002000000}">
      <formula1>$N$10:$N$14</formula1>
    </dataValidation>
  </dataValidations>
  <printOptions horizontalCentered="1"/>
  <pageMargins left="0.98425196850393704" right="0.51181102362204722" top="0.78740157480314965" bottom="0.78740157480314965" header="0.31496062992125984" footer="0.31496062992125984"/>
  <pageSetup paperSize="9" scale="67" orientation="landscape" r:id="rId1"/>
  <headerFooter alignWithMargins="0"/>
  <ignoredErrors>
    <ignoredError sqref="N34" 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8982" r:id="rId4" name="Drop Down 22">
              <controlPr locked="0" defaultSize="0" autoLine="0" autoPict="0" altText="teste">
                <anchor moveWithCells="1">
                  <from>
                    <xdr:col>3</xdr:col>
                    <xdr:colOff>28575</xdr:colOff>
                    <xdr:row>10</xdr:row>
                    <xdr:rowOff>9525</xdr:rowOff>
                  </from>
                  <to>
                    <xdr:col>5</xdr:col>
                    <xdr:colOff>485775</xdr:colOff>
                    <xdr:row>11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9000" r:id="rId5" name="Check Box 40">
              <controlPr locked="0" defaultSize="0" autoFill="0" autoLine="0" autoPict="0">
                <anchor moveWithCells="1">
                  <from>
                    <xdr:col>9</xdr:col>
                    <xdr:colOff>28575</xdr:colOff>
                    <xdr:row>21</xdr:row>
                    <xdr:rowOff>142875</xdr:rowOff>
                  </from>
                  <to>
                    <xdr:col>11</xdr:col>
                    <xdr:colOff>828675</xdr:colOff>
                    <xdr:row>23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3</vt:i4>
      </vt:variant>
    </vt:vector>
  </HeadingPairs>
  <TitlesOfParts>
    <vt:vector size="4" baseType="lpstr">
      <vt:lpstr>BDI</vt:lpstr>
      <vt:lpstr>BDI!Area_de_impressao</vt:lpstr>
      <vt:lpstr>matriz</vt:lpstr>
      <vt:lpstr>matriz2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</dc:creator>
  <cp:lastModifiedBy>Jaime Guarezi Junior</cp:lastModifiedBy>
  <cp:lastPrinted>2021-01-06T13:02:49Z</cp:lastPrinted>
  <dcterms:created xsi:type="dcterms:W3CDTF">2010-09-20T20:10:10Z</dcterms:created>
  <dcterms:modified xsi:type="dcterms:W3CDTF">2021-11-16T15:08:59Z</dcterms:modified>
</cp:coreProperties>
</file>